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Z:\Organisation\Formulare\02 5.FP\01 Änderung TLVwA\Extern\VWN\"/>
    </mc:Choice>
  </mc:AlternateContent>
  <bookViews>
    <workbookView xWindow="14385" yWindow="-15" windowWidth="14430" windowHeight="11880" tabRatio="873" activeTab="2"/>
  </bookViews>
  <sheets>
    <sheet name="Änderungsdoku" sheetId="187" r:id="rId1"/>
    <sheet name="Hinweise" sheetId="209" r:id="rId2"/>
    <sheet name="Seite 1" sheetId="124" r:id="rId3"/>
    <sheet name="Seite 2 ZN" sheetId="153" r:id="rId4"/>
    <sheet name="Seite 2 VWN" sheetId="192" r:id="rId5"/>
    <sheet name="Seite 3" sheetId="127" r:id="rId6"/>
    <sheet name="Sachbericht" sheetId="188" r:id="rId7"/>
    <sheet name="Übersicht TN-StEK" sheetId="205" r:id="rId8"/>
    <sheet name="Übersicht TN-Ausgaben" sheetId="211" r:id="rId9"/>
    <sheet name="Belegliste Einnahmen Projekttät" sheetId="210" r:id="rId10"/>
    <sheet name="Belegliste Einnahmen" sheetId="207" r:id="rId11"/>
  </sheets>
  <definedNames>
    <definedName name="_xlnm._FilterDatabase" localSheetId="8" hidden="1">'Übersicht TN-Ausgaben'!#REF!</definedName>
    <definedName name="_xlnm._FilterDatabase" localSheetId="7" hidden="1">'Übersicht TN-StEK'!$B$6:$E$269</definedName>
    <definedName name="Bereich_1_">'Übersicht TN-StEK'!$B$7:$B$130</definedName>
    <definedName name="Bereich_2_">'Übersicht TN-StEK'!$B$131:$B$201</definedName>
    <definedName name="Bereich_3_">'Übersicht TN-StEK'!$B$202:$B$271</definedName>
    <definedName name="Bereich_4_">'Übersicht TN-StEK'!$B$272:$B$348</definedName>
    <definedName name="Bereich_5_">'Übersicht TN-StEK'!$B$349:$B$427</definedName>
    <definedName name="Bereich_6_">'Übersicht TN-StEK'!$B$428:$B$509</definedName>
    <definedName name="Bereich_7_">'Übersicht TN-StEK'!$B$510:$B$592</definedName>
    <definedName name="Bereich_8_">'Übersicht TN-StEK'!$B$593:$B$679</definedName>
    <definedName name="_xlnm.Print_Area" localSheetId="0">Änderungsdoku!$A:$C</definedName>
    <definedName name="_xlnm.Print_Area" localSheetId="10">INDIRECT('Belegliste Einnahmen'!$A$5)</definedName>
    <definedName name="_xlnm.Print_Area" localSheetId="9">INDIRECT('Belegliste Einnahmen Projekttät'!$A$5)</definedName>
    <definedName name="_xlnm.Print_Area" localSheetId="1">Hinweise!$A$1:$S$22</definedName>
    <definedName name="_xlnm.Print_Area" localSheetId="6">Sachbericht!$A$1:$S$75</definedName>
    <definedName name="_xlnm.Print_Area" localSheetId="2">'Seite 1'!$A$1:$S$72</definedName>
    <definedName name="_xlnm.Print_Area" localSheetId="4">'Seite 2 VWN'!$A$1:$S$58</definedName>
    <definedName name="_xlnm.Print_Area" localSheetId="3">'Seite 2 ZN'!$A$1:$K$78</definedName>
    <definedName name="_xlnm.Print_Area" localSheetId="5">'Seite 3'!$A$1:$S$69</definedName>
    <definedName name="_xlnm.Print_Area" localSheetId="8">INDIRECT('Übersicht TN-Ausgaben'!$A$5)</definedName>
    <definedName name="_xlnm.Print_Area" localSheetId="7">INDIRECT('Übersicht TN-StEK'!$A$5)</definedName>
    <definedName name="_xlnm.Print_Titles" localSheetId="0">Änderungsdoku!$10:$10</definedName>
    <definedName name="_xlnm.Print_Titles" localSheetId="10">'Belegliste Einnahmen'!$18:$23</definedName>
    <definedName name="_xlnm.Print_Titles" localSheetId="9">'Belegliste Einnahmen Projekttät'!$14:$20</definedName>
    <definedName name="_xlnm.Print_Titles" localSheetId="8">'Übersicht TN-Ausgaben'!$14:$19</definedName>
    <definedName name="_xlnm.Print_Titles" localSheetId="7">'Übersicht TN-StEK'!$1008:$1013</definedName>
    <definedName name="ID">'Seite 1'!$O$18</definedName>
    <definedName name="Name">'Seite 1'!$A$5</definedName>
    <definedName name="PLZ_Ort">'Seite 1'!$A$8</definedName>
    <definedName name="Strasse">'Seite 1'!$A$7</definedName>
    <definedName name="Verfahren">'Übersicht TN-Ausgaben'!$F$5</definedName>
    <definedName name="Vorhaben">'Seite 1'!$E$27</definedName>
    <definedName name="Vorhabensbeginn">'Seite 1'!$G$37</definedName>
    <definedName name="Vorhabensende">'Seite 1'!$P$37</definedName>
    <definedName name="ZWB_Datum">'Seite 1'!$G$35</definedName>
  </definedNames>
  <calcPr calcId="162913"/>
</workbook>
</file>

<file path=xl/calcChain.xml><?xml version="1.0" encoding="utf-8"?>
<calcChain xmlns="http://schemas.openxmlformats.org/spreadsheetml/2006/main">
  <c r="A72" i="124" l="1"/>
  <c r="A7" i="187"/>
  <c r="T9" i="124" l="1"/>
  <c r="T8" i="124"/>
  <c r="F4" i="211"/>
  <c r="F6" i="205" l="1"/>
  <c r="G593" i="205"/>
  <c r="G594" i="205"/>
  <c r="G595" i="205"/>
  <c r="G596" i="205"/>
  <c r="G597" i="205"/>
  <c r="G598" i="205"/>
  <c r="G599" i="205"/>
  <c r="G600" i="205"/>
  <c r="G601" i="205"/>
  <c r="G602" i="205"/>
  <c r="G603" i="205"/>
  <c r="G604" i="205"/>
  <c r="G605" i="205"/>
  <c r="G606" i="205"/>
  <c r="G607" i="205"/>
  <c r="G608" i="205"/>
  <c r="G609" i="205"/>
  <c r="G610" i="205"/>
  <c r="G611" i="205"/>
  <c r="G612" i="205"/>
  <c r="G613" i="205"/>
  <c r="G614" i="205"/>
  <c r="G615" i="205"/>
  <c r="G616" i="205"/>
  <c r="G617" i="205"/>
  <c r="G618" i="205"/>
  <c r="G619" i="205"/>
  <c r="G620" i="205"/>
  <c r="G621" i="205"/>
  <c r="G622" i="205"/>
  <c r="G623" i="205"/>
  <c r="G624" i="205"/>
  <c r="G625" i="205"/>
  <c r="G626" i="205"/>
  <c r="G627" i="205"/>
  <c r="G628" i="205"/>
  <c r="G629" i="205"/>
  <c r="G630" i="205"/>
  <c r="G631" i="205"/>
  <c r="G632" i="205"/>
  <c r="G633" i="205"/>
  <c r="G634" i="205"/>
  <c r="G635" i="205"/>
  <c r="G636" i="205"/>
  <c r="G637" i="205"/>
  <c r="G638" i="205"/>
  <c r="G639" i="205"/>
  <c r="G640" i="205"/>
  <c r="G641" i="205"/>
  <c r="G642" i="205"/>
  <c r="G643" i="205"/>
  <c r="G644" i="205"/>
  <c r="G645" i="205"/>
  <c r="G646" i="205"/>
  <c r="G647" i="205"/>
  <c r="G648" i="205"/>
  <c r="G649" i="205"/>
  <c r="G650" i="205"/>
  <c r="G651" i="205"/>
  <c r="G652" i="205"/>
  <c r="G653" i="205"/>
  <c r="G654" i="205"/>
  <c r="G655" i="205"/>
  <c r="G656" i="205"/>
  <c r="G657" i="205"/>
  <c r="G658" i="205"/>
  <c r="G659" i="205"/>
  <c r="G660" i="205"/>
  <c r="G661" i="205"/>
  <c r="G662" i="205"/>
  <c r="G663" i="205"/>
  <c r="G664" i="205"/>
  <c r="G665" i="205"/>
  <c r="G666" i="205"/>
  <c r="G667" i="205"/>
  <c r="G668" i="205"/>
  <c r="G669" i="205"/>
  <c r="G670" i="205"/>
  <c r="G671" i="205"/>
  <c r="G672" i="205"/>
  <c r="G673" i="205"/>
  <c r="G674" i="205"/>
  <c r="G675" i="205"/>
  <c r="G676" i="205"/>
  <c r="G677" i="205"/>
  <c r="G678" i="205"/>
  <c r="G679" i="205"/>
  <c r="D679" i="205"/>
  <c r="D678" i="205"/>
  <c r="D677" i="205"/>
  <c r="D676" i="205"/>
  <c r="D675" i="205"/>
  <c r="D674" i="205"/>
  <c r="D673" i="205"/>
  <c r="D672" i="205"/>
  <c r="D671" i="205"/>
  <c r="D670" i="205"/>
  <c r="D669" i="205"/>
  <c r="D668" i="205"/>
  <c r="D667" i="205"/>
  <c r="D666" i="205"/>
  <c r="D665" i="205"/>
  <c r="D664" i="205"/>
  <c r="D663" i="205"/>
  <c r="D662" i="205"/>
  <c r="D661" i="205"/>
  <c r="D660" i="205"/>
  <c r="D659" i="205"/>
  <c r="D658" i="205"/>
  <c r="D657" i="205"/>
  <c r="D656" i="205"/>
  <c r="D655" i="205"/>
  <c r="D654" i="205"/>
  <c r="D653" i="205"/>
  <c r="D652" i="205"/>
  <c r="D651" i="205"/>
  <c r="D650" i="205"/>
  <c r="D649" i="205"/>
  <c r="D648" i="205"/>
  <c r="D647" i="205"/>
  <c r="D646" i="205"/>
  <c r="D645" i="205"/>
  <c r="D644" i="205"/>
  <c r="D643" i="205"/>
  <c r="D642" i="205"/>
  <c r="D641" i="205"/>
  <c r="D640" i="205"/>
  <c r="D639" i="205"/>
  <c r="D638" i="205"/>
  <c r="D637" i="205"/>
  <c r="D636" i="205"/>
  <c r="D635" i="205"/>
  <c r="D634" i="205"/>
  <c r="D633" i="205"/>
  <c r="D632" i="205"/>
  <c r="D631" i="205"/>
  <c r="D630" i="205"/>
  <c r="D629" i="205"/>
  <c r="D628" i="205"/>
  <c r="D627" i="205"/>
  <c r="D626" i="205"/>
  <c r="D625" i="205"/>
  <c r="D624" i="205"/>
  <c r="D623" i="205"/>
  <c r="D622" i="205"/>
  <c r="D621" i="205"/>
  <c r="D620" i="205"/>
  <c r="D619" i="205"/>
  <c r="D618" i="205"/>
  <c r="D617" i="205"/>
  <c r="D616" i="205"/>
  <c r="D615" i="205"/>
  <c r="D614" i="205"/>
  <c r="D613" i="205"/>
  <c r="D612" i="205"/>
  <c r="D611" i="205"/>
  <c r="D610" i="205"/>
  <c r="D609" i="205"/>
  <c r="D608" i="205"/>
  <c r="D607" i="205"/>
  <c r="D606" i="205"/>
  <c r="D605" i="205"/>
  <c r="D604" i="205"/>
  <c r="D603" i="205"/>
  <c r="D602" i="205"/>
  <c r="D601" i="205"/>
  <c r="D600" i="205"/>
  <c r="D599" i="205"/>
  <c r="D598" i="205"/>
  <c r="D597" i="205"/>
  <c r="D596" i="205"/>
  <c r="D595" i="205"/>
  <c r="D594" i="205"/>
  <c r="D593" i="205"/>
  <c r="G510" i="205" l="1"/>
  <c r="G511" i="205"/>
  <c r="G512" i="205"/>
  <c r="G513" i="205"/>
  <c r="G514" i="205"/>
  <c r="G515" i="205"/>
  <c r="G516" i="205"/>
  <c r="G517" i="205"/>
  <c r="G518" i="205"/>
  <c r="G519" i="205"/>
  <c r="G520" i="205"/>
  <c r="G521" i="205"/>
  <c r="G522" i="205"/>
  <c r="G523" i="205"/>
  <c r="G524" i="205"/>
  <c r="G525" i="205"/>
  <c r="G526" i="205"/>
  <c r="G527" i="205"/>
  <c r="G528" i="205"/>
  <c r="G529" i="205"/>
  <c r="G530" i="205"/>
  <c r="G531" i="205"/>
  <c r="G532" i="205"/>
  <c r="G533" i="205"/>
  <c r="G534" i="205"/>
  <c r="G535" i="205"/>
  <c r="G536" i="205"/>
  <c r="G537" i="205"/>
  <c r="G538" i="205"/>
  <c r="G539" i="205"/>
  <c r="G540" i="205"/>
  <c r="G541" i="205"/>
  <c r="G542" i="205"/>
  <c r="G543" i="205"/>
  <c r="G544" i="205"/>
  <c r="G545" i="205"/>
  <c r="G546" i="205"/>
  <c r="G547" i="205"/>
  <c r="G548" i="205"/>
  <c r="G549" i="205"/>
  <c r="G550" i="205"/>
  <c r="G551" i="205"/>
  <c r="G552" i="205"/>
  <c r="G553" i="205"/>
  <c r="G554" i="205"/>
  <c r="G555" i="205"/>
  <c r="G556" i="205"/>
  <c r="G557" i="205"/>
  <c r="G558" i="205"/>
  <c r="G559" i="205"/>
  <c r="G560" i="205"/>
  <c r="G561" i="205"/>
  <c r="G562" i="205"/>
  <c r="G563" i="205"/>
  <c r="G564" i="205"/>
  <c r="G565" i="205"/>
  <c r="G566" i="205"/>
  <c r="G567" i="205"/>
  <c r="G568" i="205"/>
  <c r="G569" i="205"/>
  <c r="G570" i="205"/>
  <c r="G571" i="205"/>
  <c r="G572" i="205"/>
  <c r="G573" i="205"/>
  <c r="G574" i="205"/>
  <c r="G575" i="205"/>
  <c r="G576" i="205"/>
  <c r="G577" i="205"/>
  <c r="G578" i="205"/>
  <c r="G579" i="205"/>
  <c r="G580" i="205"/>
  <c r="G581" i="205"/>
  <c r="G582" i="205"/>
  <c r="G583" i="205"/>
  <c r="G584" i="205"/>
  <c r="G585" i="205"/>
  <c r="G586" i="205"/>
  <c r="G587" i="205"/>
  <c r="G588" i="205"/>
  <c r="G589" i="205"/>
  <c r="G590" i="205"/>
  <c r="G591" i="205"/>
  <c r="G592" i="205"/>
  <c r="V41" i="124" l="1"/>
  <c r="F5" i="211" s="1"/>
  <c r="U41" i="124"/>
  <c r="I1050" i="205" s="1"/>
  <c r="I1146" i="205" l="1"/>
  <c r="I1114" i="205"/>
  <c r="I1212" i="205"/>
  <c r="I1082" i="205"/>
  <c r="I1192" i="205"/>
  <c r="I1018" i="205"/>
  <c r="I1170" i="205"/>
  <c r="I1015" i="205"/>
  <c r="I1019" i="205"/>
  <c r="I1023" i="205"/>
  <c r="I1027" i="205"/>
  <c r="I1031" i="205"/>
  <c r="I1035" i="205"/>
  <c r="I1039" i="205"/>
  <c r="I1043" i="205"/>
  <c r="I1047" i="205"/>
  <c r="I1051" i="205"/>
  <c r="I1055" i="205"/>
  <c r="I1059" i="205"/>
  <c r="I1063" i="205"/>
  <c r="I1067" i="205"/>
  <c r="I1071" i="205"/>
  <c r="I1075" i="205"/>
  <c r="I1079" i="205"/>
  <c r="I1083" i="205"/>
  <c r="I1087" i="205"/>
  <c r="I1091" i="205"/>
  <c r="I1095" i="205"/>
  <c r="I1099" i="205"/>
  <c r="I1103" i="205"/>
  <c r="I1107" i="205"/>
  <c r="I1111" i="205"/>
  <c r="I1115" i="205"/>
  <c r="I1119" i="205"/>
  <c r="I1123" i="205"/>
  <c r="I1127" i="205"/>
  <c r="I1131" i="205"/>
  <c r="I1135" i="205"/>
  <c r="I1139" i="205"/>
  <c r="I1143" i="205"/>
  <c r="I1147" i="205"/>
  <c r="I1151" i="205"/>
  <c r="I1155" i="205"/>
  <c r="I1159" i="205"/>
  <c r="I1163" i="205"/>
  <c r="I1167" i="205"/>
  <c r="I1171" i="205"/>
  <c r="I1175" i="205"/>
  <c r="I1179" i="205"/>
  <c r="I1183" i="205"/>
  <c r="I1187" i="205"/>
  <c r="I1191" i="205"/>
  <c r="I1195" i="205"/>
  <c r="I1199" i="205"/>
  <c r="I1203" i="205"/>
  <c r="I1207" i="205"/>
  <c r="I1211" i="205"/>
  <c r="I1016" i="205"/>
  <c r="I1020" i="205"/>
  <c r="I1024" i="205"/>
  <c r="I1028" i="205"/>
  <c r="I1032" i="205"/>
  <c r="I1036" i="205"/>
  <c r="I1040" i="205"/>
  <c r="I1044" i="205"/>
  <c r="I1048" i="205"/>
  <c r="I1052" i="205"/>
  <c r="I1056" i="205"/>
  <c r="I1060" i="205"/>
  <c r="I1064" i="205"/>
  <c r="I1068" i="205"/>
  <c r="I1072" i="205"/>
  <c r="I1076" i="205"/>
  <c r="I1080" i="205"/>
  <c r="I1084" i="205"/>
  <c r="I1088" i="205"/>
  <c r="I1092" i="205"/>
  <c r="I1096" i="205"/>
  <c r="I1100" i="205"/>
  <c r="I1104" i="205"/>
  <c r="I1108" i="205"/>
  <c r="I1112" i="205"/>
  <c r="I1116" i="205"/>
  <c r="I1120" i="205"/>
  <c r="I1124" i="205"/>
  <c r="I1128" i="205"/>
  <c r="I1132" i="205"/>
  <c r="I1136" i="205"/>
  <c r="I1140" i="205"/>
  <c r="I1144" i="205"/>
  <c r="I1148" i="205"/>
  <c r="I1152" i="205"/>
  <c r="I1021" i="205"/>
  <c r="I1029" i="205"/>
  <c r="I1037" i="205"/>
  <c r="I1045" i="205"/>
  <c r="I1053" i="205"/>
  <c r="I1061" i="205"/>
  <c r="I1069" i="205"/>
  <c r="I1077" i="205"/>
  <c r="I1085" i="205"/>
  <c r="I1093" i="205"/>
  <c r="I1101" i="205"/>
  <c r="I1109" i="205"/>
  <c r="I1117" i="205"/>
  <c r="I1125" i="205"/>
  <c r="I1133" i="205"/>
  <c r="I1141" i="205"/>
  <c r="I1149" i="205"/>
  <c r="I1156" i="205"/>
  <c r="I1161" i="205"/>
  <c r="I1166" i="205"/>
  <c r="I1172" i="205"/>
  <c r="I1177" i="205"/>
  <c r="I1182" i="205"/>
  <c r="I1188" i="205"/>
  <c r="I1193" i="205"/>
  <c r="I1198" i="205"/>
  <c r="I1204" i="205"/>
  <c r="I1209" i="205"/>
  <c r="I1014" i="205"/>
  <c r="I1022" i="205"/>
  <c r="I1030" i="205"/>
  <c r="I1038" i="205"/>
  <c r="I1046" i="205"/>
  <c r="I1054" i="205"/>
  <c r="I1062" i="205"/>
  <c r="I1070" i="205"/>
  <c r="I1078" i="205"/>
  <c r="I1086" i="205"/>
  <c r="I1094" i="205"/>
  <c r="I1102" i="205"/>
  <c r="I1110" i="205"/>
  <c r="I1118" i="205"/>
  <c r="I1126" i="205"/>
  <c r="I1134" i="205"/>
  <c r="I1142" i="205"/>
  <c r="I1150" i="205"/>
  <c r="I1157" i="205"/>
  <c r="I1162" i="205"/>
  <c r="I1168" i="205"/>
  <c r="I1173" i="205"/>
  <c r="I1178" i="205"/>
  <c r="I1184" i="205"/>
  <c r="I1189" i="205"/>
  <c r="I1194" i="205"/>
  <c r="I1200" i="205"/>
  <c r="I1205" i="205"/>
  <c r="I1210" i="205"/>
  <c r="I1017" i="205"/>
  <c r="I1025" i="205"/>
  <c r="I1033" i="205"/>
  <c r="I1041" i="205"/>
  <c r="I1049" i="205"/>
  <c r="I1057" i="205"/>
  <c r="I1065" i="205"/>
  <c r="I1073" i="205"/>
  <c r="I1081" i="205"/>
  <c r="I1089" i="205"/>
  <c r="I1097" i="205"/>
  <c r="I1105" i="205"/>
  <c r="I1113" i="205"/>
  <c r="I1121" i="205"/>
  <c r="I1129" i="205"/>
  <c r="I1137" i="205"/>
  <c r="I1145" i="205"/>
  <c r="I1153" i="205"/>
  <c r="I1158" i="205"/>
  <c r="I1164" i="205"/>
  <c r="I1169" i="205"/>
  <c r="I1174" i="205"/>
  <c r="I1180" i="205"/>
  <c r="I1185" i="205"/>
  <c r="I1190" i="205"/>
  <c r="I1196" i="205"/>
  <c r="I1201" i="205"/>
  <c r="I1206" i="205"/>
  <c r="I1208" i="205"/>
  <c r="I1186" i="205"/>
  <c r="I1165" i="205"/>
  <c r="I1138" i="205"/>
  <c r="I1106" i="205"/>
  <c r="I1074" i="205"/>
  <c r="I1042" i="205"/>
  <c r="I1202" i="205"/>
  <c r="I1181" i="205"/>
  <c r="I1160" i="205"/>
  <c r="I1130" i="205"/>
  <c r="I1098" i="205"/>
  <c r="I1066" i="205"/>
  <c r="I1034" i="205"/>
  <c r="I1213" i="205"/>
  <c r="I1197" i="205"/>
  <c r="I1176" i="205"/>
  <c r="I1154" i="205"/>
  <c r="I1122" i="205"/>
  <c r="I1090" i="205"/>
  <c r="I1058" i="205"/>
  <c r="I1026" i="205"/>
  <c r="B21" i="211" l="1"/>
  <c r="C21" i="211"/>
  <c r="D21" i="211"/>
  <c r="E21" i="211" s="1"/>
  <c r="B22" i="211"/>
  <c r="C22" i="211"/>
  <c r="B23" i="211"/>
  <c r="C23" i="211"/>
  <c r="D23" i="211" s="1"/>
  <c r="E23" i="211" s="1"/>
  <c r="B24" i="211"/>
  <c r="C24" i="211"/>
  <c r="B25" i="211"/>
  <c r="C25" i="211"/>
  <c r="D25" i="211" s="1"/>
  <c r="E25" i="211" s="1"/>
  <c r="B26" i="211"/>
  <c r="C26" i="211"/>
  <c r="D26" i="211" s="1"/>
  <c r="E26" i="211" s="1"/>
  <c r="B27" i="211"/>
  <c r="C27" i="211"/>
  <c r="D27" i="211" s="1"/>
  <c r="E27" i="211" s="1"/>
  <c r="B28" i="211"/>
  <c r="C28" i="211"/>
  <c r="D28" i="211" s="1"/>
  <c r="E28" i="211" s="1"/>
  <c r="B29" i="211"/>
  <c r="C29" i="211"/>
  <c r="D29" i="211" s="1"/>
  <c r="E29" i="211" s="1"/>
  <c r="B30" i="211"/>
  <c r="C30" i="211"/>
  <c r="D30" i="211" s="1"/>
  <c r="E30" i="211" s="1"/>
  <c r="B31" i="211"/>
  <c r="C31" i="211"/>
  <c r="D31" i="211" s="1"/>
  <c r="E31" i="211" s="1"/>
  <c r="B32" i="211"/>
  <c r="C32" i="211"/>
  <c r="D32" i="211" s="1"/>
  <c r="E32" i="211" s="1"/>
  <c r="B33" i="211"/>
  <c r="C33" i="211"/>
  <c r="D33" i="211" s="1"/>
  <c r="E33" i="211" s="1"/>
  <c r="B34" i="211"/>
  <c r="C34" i="211"/>
  <c r="D34" i="211" s="1"/>
  <c r="E34" i="211" s="1"/>
  <c r="B35" i="211"/>
  <c r="C35" i="211"/>
  <c r="D35" i="211"/>
  <c r="E35" i="211" s="1"/>
  <c r="B36" i="211"/>
  <c r="C36" i="211"/>
  <c r="D36" i="211"/>
  <c r="E36" i="211" s="1"/>
  <c r="B37" i="211"/>
  <c r="C37" i="211"/>
  <c r="D37" i="211"/>
  <c r="E37" i="211" s="1"/>
  <c r="B38" i="211"/>
  <c r="C38" i="211"/>
  <c r="D38" i="211" s="1"/>
  <c r="E38" i="211" s="1"/>
  <c r="B39" i="211"/>
  <c r="C39" i="211"/>
  <c r="D39" i="211" s="1"/>
  <c r="E39" i="211" s="1"/>
  <c r="B40" i="211"/>
  <c r="C40" i="211"/>
  <c r="D40" i="211" s="1"/>
  <c r="E40" i="211" s="1"/>
  <c r="B41" i="211"/>
  <c r="C41" i="211"/>
  <c r="D41" i="211" s="1"/>
  <c r="E41" i="211" s="1"/>
  <c r="B42" i="211"/>
  <c r="C42" i="211"/>
  <c r="D42" i="211" s="1"/>
  <c r="E42" i="211" s="1"/>
  <c r="B43" i="211"/>
  <c r="C43" i="211"/>
  <c r="D43" i="211" s="1"/>
  <c r="E43" i="211" s="1"/>
  <c r="B44" i="211"/>
  <c r="C44" i="211"/>
  <c r="D44" i="211" s="1"/>
  <c r="E44" i="211" s="1"/>
  <c r="B45" i="211"/>
  <c r="C45" i="211"/>
  <c r="D45" i="211" s="1"/>
  <c r="E45" i="211" s="1"/>
  <c r="B46" i="211"/>
  <c r="C46" i="211"/>
  <c r="D46" i="211" s="1"/>
  <c r="E46" i="211" s="1"/>
  <c r="B47" i="211"/>
  <c r="C47" i="211"/>
  <c r="D47" i="211"/>
  <c r="E47" i="211" s="1"/>
  <c r="B48" i="211"/>
  <c r="C48" i="211"/>
  <c r="D48" i="211" s="1"/>
  <c r="E48" i="211" s="1"/>
  <c r="B49" i="211"/>
  <c r="C49" i="211"/>
  <c r="D49" i="211" s="1"/>
  <c r="E49" i="211" s="1"/>
  <c r="B50" i="211"/>
  <c r="C50" i="211"/>
  <c r="D50" i="211" s="1"/>
  <c r="E50" i="211" s="1"/>
  <c r="B51" i="211"/>
  <c r="C51" i="211"/>
  <c r="D51" i="211"/>
  <c r="E51" i="211" s="1"/>
  <c r="B52" i="211"/>
  <c r="C52" i="211"/>
  <c r="D52" i="211"/>
  <c r="E52" i="211" s="1"/>
  <c r="B53" i="211"/>
  <c r="C53" i="211"/>
  <c r="D53" i="211"/>
  <c r="E53" i="211" s="1"/>
  <c r="B54" i="211"/>
  <c r="C54" i="211"/>
  <c r="D54" i="211" s="1"/>
  <c r="E54" i="211" s="1"/>
  <c r="B55" i="211"/>
  <c r="C55" i="211"/>
  <c r="D55" i="211" s="1"/>
  <c r="E55" i="211" s="1"/>
  <c r="B56" i="211"/>
  <c r="C56" i="211"/>
  <c r="D56" i="211" s="1"/>
  <c r="E56" i="211" s="1"/>
  <c r="B57" i="211"/>
  <c r="C57" i="211"/>
  <c r="D57" i="211"/>
  <c r="E57" i="211" s="1"/>
  <c r="B58" i="211"/>
  <c r="C58" i="211"/>
  <c r="D58" i="211" s="1"/>
  <c r="E58" i="211" s="1"/>
  <c r="B59" i="211"/>
  <c r="C59" i="211"/>
  <c r="D59" i="211" s="1"/>
  <c r="E59" i="211" s="1"/>
  <c r="B60" i="211"/>
  <c r="C60" i="211"/>
  <c r="D60" i="211" s="1"/>
  <c r="E60" i="211" s="1"/>
  <c r="B61" i="211"/>
  <c r="C61" i="211"/>
  <c r="D61" i="211" s="1"/>
  <c r="E61" i="211" s="1"/>
  <c r="B62" i="211"/>
  <c r="C62" i="211"/>
  <c r="D62" i="211" s="1"/>
  <c r="E62" i="211" s="1"/>
  <c r="B63" i="211"/>
  <c r="C63" i="211"/>
  <c r="D63" i="211"/>
  <c r="E63" i="211" s="1"/>
  <c r="B64" i="211"/>
  <c r="C64" i="211"/>
  <c r="D64" i="211" s="1"/>
  <c r="E64" i="211" s="1"/>
  <c r="B65" i="211"/>
  <c r="C65" i="211"/>
  <c r="D65" i="211" s="1"/>
  <c r="E65" i="211" s="1"/>
  <c r="B66" i="211"/>
  <c r="C66" i="211"/>
  <c r="D66" i="211" s="1"/>
  <c r="E66" i="211" s="1"/>
  <c r="B67" i="211"/>
  <c r="C67" i="211"/>
  <c r="D67" i="211" s="1"/>
  <c r="E67" i="211" s="1"/>
  <c r="B68" i="211"/>
  <c r="C68" i="211"/>
  <c r="D68" i="211"/>
  <c r="E68" i="211" s="1"/>
  <c r="B69" i="211"/>
  <c r="C69" i="211"/>
  <c r="D69" i="211"/>
  <c r="E69" i="211" s="1"/>
  <c r="B70" i="211"/>
  <c r="C70" i="211"/>
  <c r="D70" i="211" s="1"/>
  <c r="E70" i="211" s="1"/>
  <c r="B71" i="211"/>
  <c r="C71" i="211"/>
  <c r="D71" i="211" s="1"/>
  <c r="E71" i="211" s="1"/>
  <c r="B72" i="211"/>
  <c r="C72" i="211"/>
  <c r="D72" i="211" s="1"/>
  <c r="E72" i="211" s="1"/>
  <c r="B73" i="211"/>
  <c r="C73" i="211"/>
  <c r="D73" i="211"/>
  <c r="E73" i="211" s="1"/>
  <c r="B74" i="211"/>
  <c r="C74" i="211"/>
  <c r="D74" i="211" s="1"/>
  <c r="E74" i="211" s="1"/>
  <c r="B75" i="211"/>
  <c r="C75" i="211"/>
  <c r="D75" i="211" s="1"/>
  <c r="E75" i="211" s="1"/>
  <c r="B76" i="211"/>
  <c r="C76" i="211"/>
  <c r="D76" i="211" s="1"/>
  <c r="E76" i="211" s="1"/>
  <c r="B77" i="211"/>
  <c r="C77" i="211"/>
  <c r="D77" i="211" s="1"/>
  <c r="E77" i="211" s="1"/>
  <c r="B78" i="211"/>
  <c r="C78" i="211"/>
  <c r="D78" i="211" s="1"/>
  <c r="E78" i="211" s="1"/>
  <c r="B79" i="211"/>
  <c r="C79" i="211"/>
  <c r="D79" i="211"/>
  <c r="E79" i="211" s="1"/>
  <c r="B80" i="211"/>
  <c r="C80" i="211"/>
  <c r="D80" i="211" s="1"/>
  <c r="E80" i="211" s="1"/>
  <c r="B81" i="211"/>
  <c r="C81" i="211"/>
  <c r="D81" i="211" s="1"/>
  <c r="E81" i="211" s="1"/>
  <c r="B82" i="211"/>
  <c r="C82" i="211"/>
  <c r="D82" i="211" s="1"/>
  <c r="E82" i="211" s="1"/>
  <c r="B83" i="211"/>
  <c r="C83" i="211"/>
  <c r="D83" i="211" s="1"/>
  <c r="E83" i="211" s="1"/>
  <c r="B84" i="211"/>
  <c r="C84" i="211"/>
  <c r="D84" i="211" s="1"/>
  <c r="E84" i="211" s="1"/>
  <c r="B85" i="211"/>
  <c r="C85" i="211"/>
  <c r="D85" i="211"/>
  <c r="E85" i="211" s="1"/>
  <c r="B86" i="211"/>
  <c r="C86" i="211"/>
  <c r="D86" i="211" s="1"/>
  <c r="E86" i="211" s="1"/>
  <c r="B87" i="211"/>
  <c r="C87" i="211"/>
  <c r="D87" i="211" s="1"/>
  <c r="E87" i="211" s="1"/>
  <c r="B88" i="211"/>
  <c r="C88" i="211"/>
  <c r="D88" i="211" s="1"/>
  <c r="E88" i="211" s="1"/>
  <c r="B89" i="211"/>
  <c r="C89" i="211"/>
  <c r="D89" i="211"/>
  <c r="E89" i="211" s="1"/>
  <c r="B90" i="211"/>
  <c r="C90" i="211"/>
  <c r="D90" i="211" s="1"/>
  <c r="E90" i="211" s="1"/>
  <c r="B91" i="211"/>
  <c r="C91" i="211"/>
  <c r="D91" i="211" s="1"/>
  <c r="E91" i="211" s="1"/>
  <c r="B92" i="211"/>
  <c r="C92" i="211"/>
  <c r="D92" i="211" s="1"/>
  <c r="E92" i="211" s="1"/>
  <c r="B93" i="211"/>
  <c r="C93" i="211"/>
  <c r="D93" i="211" s="1"/>
  <c r="E93" i="211" s="1"/>
  <c r="B94" i="211"/>
  <c r="C94" i="211"/>
  <c r="D94" i="211" s="1"/>
  <c r="E94" i="211" s="1"/>
  <c r="B95" i="211"/>
  <c r="C95" i="211"/>
  <c r="D95" i="211"/>
  <c r="E95" i="211" s="1"/>
  <c r="B96" i="211"/>
  <c r="C96" i="211"/>
  <c r="D96" i="211" s="1"/>
  <c r="E96" i="211" s="1"/>
  <c r="B97" i="211"/>
  <c r="C97" i="211"/>
  <c r="D97" i="211" s="1"/>
  <c r="E97" i="211" s="1"/>
  <c r="B98" i="211"/>
  <c r="C98" i="211"/>
  <c r="D98" i="211" s="1"/>
  <c r="E98" i="211" s="1"/>
  <c r="B99" i="211"/>
  <c r="C99" i="211"/>
  <c r="D99" i="211"/>
  <c r="E99" i="211" s="1"/>
  <c r="B100" i="211"/>
  <c r="C100" i="211"/>
  <c r="D100" i="211" s="1"/>
  <c r="E100" i="211" s="1"/>
  <c r="B101" i="211"/>
  <c r="C101" i="211"/>
  <c r="D101" i="211" s="1"/>
  <c r="E101" i="211" s="1"/>
  <c r="B102" i="211"/>
  <c r="C102" i="211"/>
  <c r="D102" i="211" s="1"/>
  <c r="E102" i="211" s="1"/>
  <c r="B103" i="211"/>
  <c r="C103" i="211"/>
  <c r="D103" i="211" s="1"/>
  <c r="E103" i="211" s="1"/>
  <c r="B104" i="211"/>
  <c r="C104" i="211"/>
  <c r="D104" i="211" s="1"/>
  <c r="E104" i="211" s="1"/>
  <c r="B105" i="211"/>
  <c r="C105" i="211"/>
  <c r="D105" i="211"/>
  <c r="E105" i="211" s="1"/>
  <c r="B106" i="211"/>
  <c r="C106" i="211"/>
  <c r="D106" i="211" s="1"/>
  <c r="E106" i="211" s="1"/>
  <c r="B107" i="211"/>
  <c r="C107" i="211"/>
  <c r="D107" i="211" s="1"/>
  <c r="E107" i="211" s="1"/>
  <c r="B108" i="211"/>
  <c r="C108" i="211"/>
  <c r="D108" i="211" s="1"/>
  <c r="E108" i="211" s="1"/>
  <c r="B109" i="211"/>
  <c r="C109" i="211"/>
  <c r="D109" i="211" s="1"/>
  <c r="E109" i="211" s="1"/>
  <c r="B110" i="211"/>
  <c r="C110" i="211"/>
  <c r="D110" i="211" s="1"/>
  <c r="E110" i="211" s="1"/>
  <c r="B111" i="211"/>
  <c r="C111" i="211"/>
  <c r="D111" i="211"/>
  <c r="E111" i="211" s="1"/>
  <c r="B112" i="211"/>
  <c r="C112" i="211"/>
  <c r="D112" i="211" s="1"/>
  <c r="E112" i="211" s="1"/>
  <c r="B113" i="211"/>
  <c r="C113" i="211"/>
  <c r="D113" i="211" s="1"/>
  <c r="E113" i="211" s="1"/>
  <c r="B114" i="211"/>
  <c r="C114" i="211"/>
  <c r="D114" i="211" s="1"/>
  <c r="E114" i="211" s="1"/>
  <c r="B115" i="211"/>
  <c r="C115" i="211"/>
  <c r="D115" i="211"/>
  <c r="E115" i="211" s="1"/>
  <c r="B116" i="211"/>
  <c r="C116" i="211"/>
  <c r="D116" i="211"/>
  <c r="E116" i="211" s="1"/>
  <c r="B117" i="211"/>
  <c r="C117" i="211"/>
  <c r="D117" i="211" s="1"/>
  <c r="E117" i="211" s="1"/>
  <c r="B118" i="211"/>
  <c r="C118" i="211"/>
  <c r="D118" i="211" s="1"/>
  <c r="E118" i="211" s="1"/>
  <c r="B119" i="211"/>
  <c r="C119" i="211"/>
  <c r="D119" i="211" s="1"/>
  <c r="E119" i="211" s="1"/>
  <c r="B120" i="211"/>
  <c r="C120" i="211"/>
  <c r="D120" i="211" s="1"/>
  <c r="E120" i="211" s="1"/>
  <c r="B121" i="211"/>
  <c r="C121" i="211"/>
  <c r="D121" i="211"/>
  <c r="E121" i="211" s="1"/>
  <c r="B122" i="211"/>
  <c r="C122" i="211"/>
  <c r="D122" i="211" s="1"/>
  <c r="E122" i="211" s="1"/>
  <c r="B123" i="211"/>
  <c r="C123" i="211"/>
  <c r="D123" i="211" s="1"/>
  <c r="E123" i="211" s="1"/>
  <c r="B124" i="211"/>
  <c r="C124" i="211"/>
  <c r="D124" i="211" s="1"/>
  <c r="E124" i="211" s="1"/>
  <c r="B125" i="211"/>
  <c r="C125" i="211"/>
  <c r="D125" i="211" s="1"/>
  <c r="E125" i="211" s="1"/>
  <c r="B126" i="211"/>
  <c r="C126" i="211"/>
  <c r="D126" i="211" s="1"/>
  <c r="E126" i="211" s="1"/>
  <c r="B127" i="211"/>
  <c r="C127" i="211"/>
  <c r="D127" i="211"/>
  <c r="E127" i="211" s="1"/>
  <c r="B128" i="211"/>
  <c r="C128" i="211"/>
  <c r="D128" i="211" s="1"/>
  <c r="E128" i="211" s="1"/>
  <c r="B129" i="211"/>
  <c r="C129" i="211"/>
  <c r="D129" i="211" s="1"/>
  <c r="E129" i="211" s="1"/>
  <c r="B130" i="211"/>
  <c r="C130" i="211"/>
  <c r="D130" i="211" s="1"/>
  <c r="E130" i="211" s="1"/>
  <c r="B131" i="211"/>
  <c r="C131" i="211"/>
  <c r="D131" i="211"/>
  <c r="E131" i="211" s="1"/>
  <c r="B132" i="211"/>
  <c r="C132" i="211"/>
  <c r="D132" i="211"/>
  <c r="E132" i="211" s="1"/>
  <c r="B133" i="211"/>
  <c r="C133" i="211"/>
  <c r="D133" i="211"/>
  <c r="E133" i="211" s="1"/>
  <c r="B134" i="211"/>
  <c r="C134" i="211"/>
  <c r="D134" i="211" s="1"/>
  <c r="E134" i="211" s="1"/>
  <c r="B135" i="211"/>
  <c r="C135" i="211"/>
  <c r="D135" i="211" s="1"/>
  <c r="E135" i="211" s="1"/>
  <c r="B136" i="211"/>
  <c r="C136" i="211"/>
  <c r="D136" i="211" s="1"/>
  <c r="E136" i="211" s="1"/>
  <c r="B137" i="211"/>
  <c r="C137" i="211"/>
  <c r="D137" i="211"/>
  <c r="E137" i="211" s="1"/>
  <c r="B138" i="211"/>
  <c r="C138" i="211"/>
  <c r="D138" i="211" s="1"/>
  <c r="E138" i="211" s="1"/>
  <c r="B139" i="211"/>
  <c r="C139" i="211"/>
  <c r="D139" i="211" s="1"/>
  <c r="E139" i="211" s="1"/>
  <c r="B140" i="211"/>
  <c r="C140" i="211"/>
  <c r="D140" i="211" s="1"/>
  <c r="E140" i="211" s="1"/>
  <c r="B141" i="211"/>
  <c r="C141" i="211"/>
  <c r="D141" i="211" s="1"/>
  <c r="E141" i="211" s="1"/>
  <c r="B142" i="211"/>
  <c r="C142" i="211"/>
  <c r="D142" i="211" s="1"/>
  <c r="E142" i="211" s="1"/>
  <c r="B143" i="211"/>
  <c r="C143" i="211"/>
  <c r="D143" i="211" s="1"/>
  <c r="E143" i="211" s="1"/>
  <c r="B144" i="211"/>
  <c r="C144" i="211"/>
  <c r="D144" i="211" s="1"/>
  <c r="E144" i="211" s="1"/>
  <c r="B145" i="211"/>
  <c r="C145" i="211"/>
  <c r="D145" i="211" s="1"/>
  <c r="E145" i="211" s="1"/>
  <c r="B146" i="211"/>
  <c r="C146" i="211"/>
  <c r="D146" i="211" s="1"/>
  <c r="E146" i="211" s="1"/>
  <c r="B147" i="211"/>
  <c r="C147" i="211"/>
  <c r="D147" i="211"/>
  <c r="E147" i="211" s="1"/>
  <c r="B148" i="211"/>
  <c r="C148" i="211"/>
  <c r="D148" i="211"/>
  <c r="E148" i="211" s="1"/>
  <c r="B149" i="211"/>
  <c r="C149" i="211"/>
  <c r="D149" i="211"/>
  <c r="E149" i="211" s="1"/>
  <c r="B150" i="211"/>
  <c r="C150" i="211"/>
  <c r="D150" i="211" s="1"/>
  <c r="E150" i="211" s="1"/>
  <c r="B151" i="211"/>
  <c r="C151" i="211"/>
  <c r="D151" i="211" s="1"/>
  <c r="E151" i="211" s="1"/>
  <c r="B152" i="211"/>
  <c r="C152" i="211"/>
  <c r="D152" i="211" s="1"/>
  <c r="E152" i="211" s="1"/>
  <c r="B153" i="211"/>
  <c r="C153" i="211"/>
  <c r="D153" i="211" s="1"/>
  <c r="E153" i="211" s="1"/>
  <c r="B154" i="211"/>
  <c r="C154" i="211"/>
  <c r="D154" i="211" s="1"/>
  <c r="E154" i="211" s="1"/>
  <c r="B155" i="211"/>
  <c r="C155" i="211"/>
  <c r="D155" i="211" s="1"/>
  <c r="E155" i="211" s="1"/>
  <c r="B156" i="211"/>
  <c r="C156" i="211"/>
  <c r="D156" i="211" s="1"/>
  <c r="E156" i="211" s="1"/>
  <c r="B157" i="211"/>
  <c r="C157" i="211"/>
  <c r="D157" i="211"/>
  <c r="E157" i="211" s="1"/>
  <c r="B158" i="211"/>
  <c r="C158" i="211"/>
  <c r="D158" i="211" s="1"/>
  <c r="E158" i="211" s="1"/>
  <c r="B159" i="211"/>
  <c r="C159" i="211"/>
  <c r="D159" i="211"/>
  <c r="E159" i="211" s="1"/>
  <c r="B160" i="211"/>
  <c r="C160" i="211"/>
  <c r="D160" i="211" s="1"/>
  <c r="E160" i="211" s="1"/>
  <c r="B161" i="211"/>
  <c r="C161" i="211"/>
  <c r="D161" i="211" s="1"/>
  <c r="E161" i="211" s="1"/>
  <c r="B162" i="211"/>
  <c r="C162" i="211"/>
  <c r="D162" i="211" s="1"/>
  <c r="E162" i="211" s="1"/>
  <c r="B163" i="211"/>
  <c r="C163" i="211"/>
  <c r="D163" i="211" s="1"/>
  <c r="E163" i="211" s="1"/>
  <c r="B164" i="211"/>
  <c r="C164" i="211"/>
  <c r="D164" i="211" s="1"/>
  <c r="E164" i="211" s="1"/>
  <c r="B165" i="211"/>
  <c r="C165" i="211"/>
  <c r="D165" i="211" s="1"/>
  <c r="E165" i="211" s="1"/>
  <c r="B166" i="211"/>
  <c r="C166" i="211"/>
  <c r="D166" i="211" s="1"/>
  <c r="E166" i="211" s="1"/>
  <c r="B167" i="211"/>
  <c r="C167" i="211"/>
  <c r="D167" i="211"/>
  <c r="E167" i="211" s="1"/>
  <c r="B168" i="211"/>
  <c r="C168" i="211"/>
  <c r="D168" i="211" s="1"/>
  <c r="E168" i="211" s="1"/>
  <c r="B169" i="211"/>
  <c r="C169" i="211"/>
  <c r="D169" i="211"/>
  <c r="E169" i="211" s="1"/>
  <c r="B170" i="211"/>
  <c r="C170" i="211"/>
  <c r="D170" i="211" s="1"/>
  <c r="E170" i="211" s="1"/>
  <c r="B171" i="211"/>
  <c r="C171" i="211"/>
  <c r="D171" i="211" s="1"/>
  <c r="E171" i="211" s="1"/>
  <c r="B172" i="211"/>
  <c r="C172" i="211"/>
  <c r="D172" i="211" s="1"/>
  <c r="E172" i="211" s="1"/>
  <c r="B173" i="211"/>
  <c r="C173" i="211"/>
  <c r="D173" i="211" s="1"/>
  <c r="E173" i="211" s="1"/>
  <c r="B174" i="211"/>
  <c r="C174" i="211"/>
  <c r="D174" i="211" s="1"/>
  <c r="E174" i="211" s="1"/>
  <c r="B175" i="211"/>
  <c r="C175" i="211"/>
  <c r="D175" i="211" s="1"/>
  <c r="E175" i="211" s="1"/>
  <c r="B176" i="211"/>
  <c r="C176" i="211"/>
  <c r="D176" i="211" s="1"/>
  <c r="E176" i="211" s="1"/>
  <c r="B177" i="211"/>
  <c r="C177" i="211"/>
  <c r="D177" i="211" s="1"/>
  <c r="E177" i="211" s="1"/>
  <c r="B178" i="211"/>
  <c r="C178" i="211"/>
  <c r="D178" i="211" s="1"/>
  <c r="E178" i="211" s="1"/>
  <c r="B179" i="211"/>
  <c r="C179" i="211"/>
  <c r="D179" i="211"/>
  <c r="E179" i="211" s="1"/>
  <c r="B180" i="211"/>
  <c r="C180" i="211"/>
  <c r="D180" i="211" s="1"/>
  <c r="E180" i="211" s="1"/>
  <c r="B181" i="211"/>
  <c r="C181" i="211"/>
  <c r="D181" i="211" s="1"/>
  <c r="E181" i="211" s="1"/>
  <c r="B182" i="211"/>
  <c r="C182" i="211"/>
  <c r="D182" i="211" s="1"/>
  <c r="E182" i="211" s="1"/>
  <c r="B183" i="211"/>
  <c r="C183" i="211"/>
  <c r="D183" i="211" s="1"/>
  <c r="E183" i="211" s="1"/>
  <c r="B184" i="211"/>
  <c r="C184" i="211"/>
  <c r="D184" i="211" s="1"/>
  <c r="E184" i="211" s="1"/>
  <c r="B185" i="211"/>
  <c r="C185" i="211"/>
  <c r="D185" i="211" s="1"/>
  <c r="E185" i="211" s="1"/>
  <c r="B186" i="211"/>
  <c r="C186" i="211"/>
  <c r="D186" i="211" s="1"/>
  <c r="E186" i="211" s="1"/>
  <c r="B187" i="211"/>
  <c r="C187" i="211"/>
  <c r="D187" i="211" s="1"/>
  <c r="E187" i="211" s="1"/>
  <c r="B188" i="211"/>
  <c r="C188" i="211"/>
  <c r="D188" i="211" s="1"/>
  <c r="E188" i="211" s="1"/>
  <c r="B189" i="211"/>
  <c r="C189" i="211"/>
  <c r="D189" i="211"/>
  <c r="E189" i="211" s="1"/>
  <c r="B190" i="211"/>
  <c r="C190" i="211"/>
  <c r="D190" i="211" s="1"/>
  <c r="E190" i="211" s="1"/>
  <c r="B191" i="211"/>
  <c r="C191" i="211"/>
  <c r="D191" i="211" s="1"/>
  <c r="E191" i="211" s="1"/>
  <c r="B192" i="211"/>
  <c r="C192" i="211"/>
  <c r="D192" i="211"/>
  <c r="E192" i="211" s="1"/>
  <c r="B193" i="211"/>
  <c r="C193" i="211"/>
  <c r="D193" i="211" s="1"/>
  <c r="E193" i="211" s="1"/>
  <c r="B194" i="211"/>
  <c r="C194" i="211"/>
  <c r="D194" i="211" s="1"/>
  <c r="E194" i="211" s="1"/>
  <c r="B195" i="211"/>
  <c r="C195" i="211"/>
  <c r="D195" i="211" s="1"/>
  <c r="E195" i="211" s="1"/>
  <c r="B196" i="211"/>
  <c r="C196" i="211"/>
  <c r="D196" i="211" s="1"/>
  <c r="E196" i="211" s="1"/>
  <c r="B197" i="211"/>
  <c r="C197" i="211"/>
  <c r="D197" i="211" s="1"/>
  <c r="E197" i="211" s="1"/>
  <c r="B198" i="211"/>
  <c r="C198" i="211"/>
  <c r="D198" i="211" s="1"/>
  <c r="E198" i="211" s="1"/>
  <c r="B199" i="211"/>
  <c r="C199" i="211"/>
  <c r="D199" i="211" s="1"/>
  <c r="E199" i="211" s="1"/>
  <c r="B200" i="211"/>
  <c r="C200" i="211"/>
  <c r="D200" i="211" s="1"/>
  <c r="E200" i="211" s="1"/>
  <c r="B201" i="211"/>
  <c r="C201" i="211"/>
  <c r="D201" i="211" s="1"/>
  <c r="E201" i="211" s="1"/>
  <c r="B202" i="211"/>
  <c r="C202" i="211"/>
  <c r="D202" i="211" s="1"/>
  <c r="E202" i="211" s="1"/>
  <c r="B203" i="211"/>
  <c r="C203" i="211"/>
  <c r="D203" i="211" s="1"/>
  <c r="E203" i="211" s="1"/>
  <c r="B204" i="211"/>
  <c r="C204" i="211"/>
  <c r="D204" i="211" s="1"/>
  <c r="E204" i="211" s="1"/>
  <c r="B205" i="211"/>
  <c r="C205" i="211"/>
  <c r="D205" i="211"/>
  <c r="E205" i="211" s="1"/>
  <c r="B206" i="211"/>
  <c r="C206" i="211"/>
  <c r="D206" i="211"/>
  <c r="E206" i="211" s="1"/>
  <c r="B207" i="211"/>
  <c r="C207" i="211"/>
  <c r="D207" i="211" s="1"/>
  <c r="E207" i="211" s="1"/>
  <c r="B208" i="211"/>
  <c r="C208" i="211"/>
  <c r="D208" i="211"/>
  <c r="E208" i="211" s="1"/>
  <c r="B209" i="211"/>
  <c r="C209" i="211"/>
  <c r="D209" i="211"/>
  <c r="E209" i="211" s="1"/>
  <c r="B210" i="211"/>
  <c r="C210" i="211"/>
  <c r="D210" i="211" s="1"/>
  <c r="E210" i="211" s="1"/>
  <c r="B211" i="211"/>
  <c r="C211" i="211"/>
  <c r="D211" i="211" s="1"/>
  <c r="E211" i="211" s="1"/>
  <c r="B212" i="211"/>
  <c r="C212" i="211"/>
  <c r="D212" i="211" s="1"/>
  <c r="E212" i="211" s="1"/>
  <c r="B213" i="211"/>
  <c r="C213" i="211"/>
  <c r="D213" i="211" s="1"/>
  <c r="E213" i="211" s="1"/>
  <c r="B214" i="211"/>
  <c r="C214" i="211"/>
  <c r="D214" i="211" s="1"/>
  <c r="E214" i="211" s="1"/>
  <c r="B215" i="211"/>
  <c r="C215" i="211"/>
  <c r="D215" i="211" s="1"/>
  <c r="E215" i="211" s="1"/>
  <c r="B216" i="211"/>
  <c r="C216" i="211"/>
  <c r="D216" i="211" s="1"/>
  <c r="E216" i="211" s="1"/>
  <c r="B217" i="211"/>
  <c r="C217" i="211"/>
  <c r="D217" i="211" s="1"/>
  <c r="E217" i="211" s="1"/>
  <c r="B218" i="211"/>
  <c r="C218" i="211"/>
  <c r="D218" i="211" s="1"/>
  <c r="E218" i="211" s="1"/>
  <c r="B219" i="211"/>
  <c r="C219" i="211"/>
  <c r="D219" i="211" s="1"/>
  <c r="E219" i="211" s="1"/>
  <c r="E1015" i="205"/>
  <c r="E1016" i="205"/>
  <c r="E1017" i="205"/>
  <c r="E1018" i="205"/>
  <c r="E1019" i="205"/>
  <c r="E1020" i="205"/>
  <c r="E1021" i="205"/>
  <c r="E1022" i="205"/>
  <c r="E1023" i="205"/>
  <c r="E1024" i="205"/>
  <c r="E1025" i="205"/>
  <c r="E1026" i="205"/>
  <c r="E1027" i="205"/>
  <c r="E1028" i="205"/>
  <c r="E1029" i="205"/>
  <c r="E1030" i="205"/>
  <c r="E1031" i="205"/>
  <c r="E1032" i="205"/>
  <c r="E1033" i="205"/>
  <c r="E1034" i="205"/>
  <c r="E1035" i="205"/>
  <c r="E1036" i="205"/>
  <c r="E1037" i="205"/>
  <c r="E1038" i="205"/>
  <c r="E1039" i="205"/>
  <c r="E1040" i="205"/>
  <c r="E1041" i="205"/>
  <c r="E1042" i="205"/>
  <c r="E1043" i="205"/>
  <c r="E1044" i="205"/>
  <c r="E1045" i="205"/>
  <c r="E1046" i="205"/>
  <c r="E1047" i="205"/>
  <c r="E1048" i="205"/>
  <c r="E1049" i="205"/>
  <c r="E1050" i="205"/>
  <c r="E1051" i="205"/>
  <c r="E1052" i="205"/>
  <c r="E1053" i="205"/>
  <c r="E1054" i="205"/>
  <c r="E1055" i="205"/>
  <c r="E1056" i="205"/>
  <c r="E1057" i="205"/>
  <c r="E1058" i="205"/>
  <c r="E1059" i="205"/>
  <c r="E1060" i="205"/>
  <c r="E1061" i="205"/>
  <c r="E1062" i="205"/>
  <c r="E1063" i="205"/>
  <c r="E1064" i="205"/>
  <c r="E1065" i="205"/>
  <c r="E1066" i="205"/>
  <c r="E1067" i="205"/>
  <c r="E1068" i="205"/>
  <c r="E1069" i="205"/>
  <c r="E1070" i="205"/>
  <c r="E1071" i="205"/>
  <c r="E1072" i="205"/>
  <c r="E1073" i="205"/>
  <c r="E1074" i="205"/>
  <c r="E1075" i="205"/>
  <c r="E1076" i="205"/>
  <c r="E1077" i="205"/>
  <c r="E1078" i="205"/>
  <c r="E1079" i="205"/>
  <c r="E1080" i="205"/>
  <c r="E1081" i="205"/>
  <c r="E1082" i="205"/>
  <c r="E1083" i="205"/>
  <c r="E1084" i="205"/>
  <c r="E1085" i="205"/>
  <c r="E1086" i="205"/>
  <c r="E1087" i="205"/>
  <c r="E1088" i="205"/>
  <c r="E1089" i="205"/>
  <c r="E1090" i="205"/>
  <c r="E1091" i="205"/>
  <c r="E1092" i="205"/>
  <c r="E1093" i="205"/>
  <c r="E1094" i="205"/>
  <c r="E1095" i="205"/>
  <c r="E1096" i="205"/>
  <c r="E1097" i="205"/>
  <c r="E1098" i="205"/>
  <c r="E1099" i="205"/>
  <c r="E1100" i="205"/>
  <c r="E1101" i="205"/>
  <c r="E1102" i="205"/>
  <c r="E1103" i="205"/>
  <c r="E1104" i="205"/>
  <c r="E1105" i="205"/>
  <c r="E1106" i="205"/>
  <c r="E1107" i="205"/>
  <c r="E1108" i="205"/>
  <c r="E1109" i="205"/>
  <c r="E1110" i="205"/>
  <c r="E1111" i="205"/>
  <c r="E1112" i="205"/>
  <c r="E1113" i="205"/>
  <c r="E1114" i="205"/>
  <c r="E1115" i="205"/>
  <c r="E1116" i="205"/>
  <c r="E1117" i="205"/>
  <c r="E1118" i="205"/>
  <c r="E1119" i="205"/>
  <c r="E1120" i="205"/>
  <c r="E1121" i="205"/>
  <c r="E1122" i="205"/>
  <c r="E1123" i="205"/>
  <c r="E1124" i="205"/>
  <c r="E1125" i="205"/>
  <c r="E1126" i="205"/>
  <c r="E1127" i="205"/>
  <c r="E1128" i="205"/>
  <c r="E1129" i="205"/>
  <c r="E1130" i="205"/>
  <c r="E1131" i="205"/>
  <c r="E1132" i="205"/>
  <c r="E1133" i="205"/>
  <c r="E1134" i="205"/>
  <c r="E1135" i="205"/>
  <c r="E1136" i="205"/>
  <c r="E1137" i="205"/>
  <c r="E1138" i="205"/>
  <c r="E1139" i="205"/>
  <c r="E1140" i="205"/>
  <c r="E1141" i="205"/>
  <c r="E1142" i="205"/>
  <c r="E1143" i="205"/>
  <c r="E1144" i="205"/>
  <c r="E1145" i="205"/>
  <c r="E1146" i="205"/>
  <c r="E1147" i="205"/>
  <c r="E1148" i="205"/>
  <c r="E1149" i="205"/>
  <c r="E1150" i="205"/>
  <c r="E1151" i="205"/>
  <c r="E1152" i="205"/>
  <c r="E1153" i="205"/>
  <c r="E1154" i="205"/>
  <c r="E1155" i="205"/>
  <c r="E1156" i="205"/>
  <c r="E1157" i="205"/>
  <c r="E1158" i="205"/>
  <c r="E1159" i="205"/>
  <c r="E1160" i="205"/>
  <c r="E1161" i="205"/>
  <c r="E1162" i="205"/>
  <c r="E1163" i="205"/>
  <c r="E1164" i="205"/>
  <c r="E1165" i="205"/>
  <c r="E1166" i="205"/>
  <c r="E1167" i="205"/>
  <c r="E1168" i="205"/>
  <c r="E1169" i="205"/>
  <c r="E1170" i="205"/>
  <c r="E1171" i="205"/>
  <c r="E1172" i="205"/>
  <c r="E1173" i="205"/>
  <c r="E1174" i="205"/>
  <c r="E1175" i="205"/>
  <c r="E1176" i="205"/>
  <c r="E1177" i="205"/>
  <c r="E1178" i="205"/>
  <c r="E1179" i="205"/>
  <c r="E1180" i="205"/>
  <c r="E1181" i="205"/>
  <c r="E1182" i="205"/>
  <c r="E1183" i="205"/>
  <c r="E1184" i="205"/>
  <c r="E1185" i="205"/>
  <c r="E1186" i="205"/>
  <c r="E1187" i="205"/>
  <c r="E1188" i="205"/>
  <c r="E1189" i="205"/>
  <c r="E1190" i="205"/>
  <c r="E1191" i="205"/>
  <c r="E1192" i="205"/>
  <c r="E1193" i="205"/>
  <c r="E1194" i="205"/>
  <c r="E1195" i="205"/>
  <c r="E1196" i="205"/>
  <c r="E1197" i="205"/>
  <c r="E1198" i="205"/>
  <c r="E1199" i="205"/>
  <c r="E1200" i="205"/>
  <c r="E1201" i="205"/>
  <c r="E1202" i="205"/>
  <c r="E1203" i="205"/>
  <c r="E1204" i="205"/>
  <c r="E1205" i="205"/>
  <c r="E1206" i="205"/>
  <c r="E1207" i="205"/>
  <c r="E1208" i="205"/>
  <c r="E1209" i="205"/>
  <c r="E1210" i="205"/>
  <c r="E1211" i="205"/>
  <c r="E1212" i="205"/>
  <c r="E1213" i="205"/>
  <c r="D22" i="211" l="1"/>
  <c r="E22" i="211" s="1"/>
  <c r="D24" i="211"/>
  <c r="E24" i="211" s="1"/>
  <c r="P35" i="192"/>
  <c r="P36" i="192" l="1"/>
  <c r="A1015" i="205"/>
  <c r="A21" i="211" s="1"/>
  <c r="A1016" i="205"/>
  <c r="A22" i="211" s="1"/>
  <c r="A1017" i="205"/>
  <c r="A23" i="211" s="1"/>
  <c r="A1018" i="205"/>
  <c r="A24" i="211" s="1"/>
  <c r="A1019" i="205"/>
  <c r="A25" i="211" s="1"/>
  <c r="A1020" i="205"/>
  <c r="A26" i="211" s="1"/>
  <c r="A1021" i="205"/>
  <c r="A27" i="211" s="1"/>
  <c r="A1022" i="205"/>
  <c r="A28" i="211" s="1"/>
  <c r="A1023" i="205"/>
  <c r="A29" i="211" s="1"/>
  <c r="A1024" i="205"/>
  <c r="A30" i="211" s="1"/>
  <c r="A1025" i="205"/>
  <c r="A31" i="211" s="1"/>
  <c r="A1026" i="205"/>
  <c r="A32" i="211" s="1"/>
  <c r="A1027" i="205"/>
  <c r="A33" i="211" s="1"/>
  <c r="A1028" i="205"/>
  <c r="A34" i="211" s="1"/>
  <c r="A1029" i="205"/>
  <c r="A35" i="211" s="1"/>
  <c r="A1030" i="205"/>
  <c r="A36" i="211" s="1"/>
  <c r="A1031" i="205"/>
  <c r="A37" i="211" s="1"/>
  <c r="A1032" i="205"/>
  <c r="A38" i="211" s="1"/>
  <c r="A1033" i="205"/>
  <c r="A39" i="211" s="1"/>
  <c r="A1034" i="205"/>
  <c r="A40" i="211" s="1"/>
  <c r="A1035" i="205"/>
  <c r="A41" i="211" s="1"/>
  <c r="A1036" i="205"/>
  <c r="A42" i="211" s="1"/>
  <c r="A1037" i="205"/>
  <c r="A43" i="211" s="1"/>
  <c r="A1038" i="205"/>
  <c r="A44" i="211" s="1"/>
  <c r="A1039" i="205"/>
  <c r="A45" i="211" s="1"/>
  <c r="A1040" i="205"/>
  <c r="A46" i="211" s="1"/>
  <c r="A1041" i="205"/>
  <c r="A47" i="211" s="1"/>
  <c r="A1042" i="205"/>
  <c r="A48" i="211" s="1"/>
  <c r="A1043" i="205"/>
  <c r="A49" i="211" s="1"/>
  <c r="A1044" i="205"/>
  <c r="A50" i="211" s="1"/>
  <c r="A1045" i="205"/>
  <c r="A51" i="211" s="1"/>
  <c r="A1046" i="205"/>
  <c r="A52" i="211" s="1"/>
  <c r="A1047" i="205"/>
  <c r="A53" i="211" s="1"/>
  <c r="A1048" i="205"/>
  <c r="A54" i="211" s="1"/>
  <c r="A1049" i="205"/>
  <c r="A55" i="211" s="1"/>
  <c r="A1050" i="205"/>
  <c r="A56" i="211" s="1"/>
  <c r="A1051" i="205"/>
  <c r="A57" i="211" s="1"/>
  <c r="A1052" i="205"/>
  <c r="A58" i="211" s="1"/>
  <c r="A1053" i="205"/>
  <c r="A59" i="211" s="1"/>
  <c r="A1054" i="205"/>
  <c r="A60" i="211" s="1"/>
  <c r="A1055" i="205"/>
  <c r="A61" i="211" s="1"/>
  <c r="A1056" i="205"/>
  <c r="A62" i="211" s="1"/>
  <c r="A1057" i="205"/>
  <c r="A63" i="211" s="1"/>
  <c r="A1058" i="205"/>
  <c r="A64" i="211" s="1"/>
  <c r="A1059" i="205"/>
  <c r="A65" i="211" s="1"/>
  <c r="A1060" i="205"/>
  <c r="A66" i="211" s="1"/>
  <c r="A1061" i="205"/>
  <c r="A67" i="211" s="1"/>
  <c r="A1062" i="205"/>
  <c r="A68" i="211" s="1"/>
  <c r="A1063" i="205"/>
  <c r="A69" i="211" s="1"/>
  <c r="A1064" i="205"/>
  <c r="A70" i="211" s="1"/>
  <c r="A1065" i="205"/>
  <c r="A71" i="211" s="1"/>
  <c r="A1066" i="205"/>
  <c r="A72" i="211" s="1"/>
  <c r="A1067" i="205"/>
  <c r="A73" i="211" s="1"/>
  <c r="A1068" i="205"/>
  <c r="A74" i="211" s="1"/>
  <c r="A1069" i="205"/>
  <c r="A75" i="211" s="1"/>
  <c r="A1070" i="205"/>
  <c r="A76" i="211" s="1"/>
  <c r="A1071" i="205"/>
  <c r="A77" i="211" s="1"/>
  <c r="A1072" i="205"/>
  <c r="A78" i="211" s="1"/>
  <c r="A1073" i="205"/>
  <c r="A79" i="211" s="1"/>
  <c r="A1074" i="205"/>
  <c r="A80" i="211" s="1"/>
  <c r="A1075" i="205"/>
  <c r="A81" i="211" s="1"/>
  <c r="A1076" i="205"/>
  <c r="A82" i="211" s="1"/>
  <c r="A1077" i="205"/>
  <c r="A83" i="211" s="1"/>
  <c r="A1078" i="205"/>
  <c r="A84" i="211" s="1"/>
  <c r="A1079" i="205"/>
  <c r="A85" i="211" s="1"/>
  <c r="A1080" i="205"/>
  <c r="A86" i="211" s="1"/>
  <c r="A1081" i="205"/>
  <c r="A87" i="211" s="1"/>
  <c r="A1082" i="205"/>
  <c r="A88" i="211" s="1"/>
  <c r="A1083" i="205"/>
  <c r="A89" i="211" s="1"/>
  <c r="A1084" i="205"/>
  <c r="A90" i="211" s="1"/>
  <c r="A1085" i="205"/>
  <c r="A91" i="211" s="1"/>
  <c r="A1086" i="205"/>
  <c r="A92" i="211" s="1"/>
  <c r="A1087" i="205"/>
  <c r="A93" i="211" s="1"/>
  <c r="A1088" i="205"/>
  <c r="A94" i="211" s="1"/>
  <c r="A1089" i="205"/>
  <c r="A95" i="211" s="1"/>
  <c r="A1090" i="205"/>
  <c r="A96" i="211" s="1"/>
  <c r="A1091" i="205"/>
  <c r="A97" i="211" s="1"/>
  <c r="A1092" i="205"/>
  <c r="A98" i="211" s="1"/>
  <c r="A1093" i="205"/>
  <c r="A99" i="211" s="1"/>
  <c r="A1094" i="205"/>
  <c r="A100" i="211" s="1"/>
  <c r="A1095" i="205"/>
  <c r="A101" i="211" s="1"/>
  <c r="A1096" i="205"/>
  <c r="A102" i="211" s="1"/>
  <c r="A1097" i="205"/>
  <c r="A103" i="211" s="1"/>
  <c r="A1098" i="205"/>
  <c r="A104" i="211" s="1"/>
  <c r="A1099" i="205"/>
  <c r="A105" i="211" s="1"/>
  <c r="A1100" i="205"/>
  <c r="A106" i="211" s="1"/>
  <c r="A1101" i="205"/>
  <c r="A107" i="211" s="1"/>
  <c r="A1102" i="205"/>
  <c r="A108" i="211" s="1"/>
  <c r="A1103" i="205"/>
  <c r="A109" i="211" s="1"/>
  <c r="A1104" i="205"/>
  <c r="A110" i="211" s="1"/>
  <c r="A1105" i="205"/>
  <c r="A111" i="211" s="1"/>
  <c r="A1106" i="205"/>
  <c r="A112" i="211" s="1"/>
  <c r="A1107" i="205"/>
  <c r="A113" i="211" s="1"/>
  <c r="A1108" i="205"/>
  <c r="A114" i="211" s="1"/>
  <c r="A1109" i="205"/>
  <c r="A115" i="211" s="1"/>
  <c r="A1110" i="205"/>
  <c r="A116" i="211" s="1"/>
  <c r="A1111" i="205"/>
  <c r="A117" i="211" s="1"/>
  <c r="A1112" i="205"/>
  <c r="A118" i="211" s="1"/>
  <c r="A1113" i="205"/>
  <c r="A119" i="211" s="1"/>
  <c r="A1114" i="205"/>
  <c r="A120" i="211" s="1"/>
  <c r="A1115" i="205"/>
  <c r="A121" i="211" s="1"/>
  <c r="A1116" i="205"/>
  <c r="A122" i="211" s="1"/>
  <c r="A1117" i="205"/>
  <c r="A123" i="211" s="1"/>
  <c r="A1118" i="205"/>
  <c r="A124" i="211" s="1"/>
  <c r="A1119" i="205"/>
  <c r="A125" i="211" s="1"/>
  <c r="A1120" i="205"/>
  <c r="A126" i="211" s="1"/>
  <c r="A1121" i="205"/>
  <c r="A127" i="211" s="1"/>
  <c r="A1122" i="205"/>
  <c r="A128" i="211" s="1"/>
  <c r="A1123" i="205"/>
  <c r="A129" i="211" s="1"/>
  <c r="A1124" i="205"/>
  <c r="A130" i="211" s="1"/>
  <c r="A1125" i="205"/>
  <c r="A131" i="211" s="1"/>
  <c r="A1126" i="205"/>
  <c r="A132" i="211" s="1"/>
  <c r="A1127" i="205"/>
  <c r="A133" i="211" s="1"/>
  <c r="A1128" i="205"/>
  <c r="A134" i="211" s="1"/>
  <c r="A1129" i="205"/>
  <c r="A135" i="211" s="1"/>
  <c r="A1130" i="205"/>
  <c r="A136" i="211" s="1"/>
  <c r="A1131" i="205"/>
  <c r="A137" i="211" s="1"/>
  <c r="A1132" i="205"/>
  <c r="A138" i="211" s="1"/>
  <c r="A1133" i="205"/>
  <c r="A139" i="211" s="1"/>
  <c r="A1134" i="205"/>
  <c r="A140" i="211" s="1"/>
  <c r="A1135" i="205"/>
  <c r="A141" i="211" s="1"/>
  <c r="A1136" i="205"/>
  <c r="A142" i="211" s="1"/>
  <c r="A1137" i="205"/>
  <c r="A143" i="211" s="1"/>
  <c r="A1138" i="205"/>
  <c r="A144" i="211" s="1"/>
  <c r="A1139" i="205"/>
  <c r="A145" i="211" s="1"/>
  <c r="A1140" i="205"/>
  <c r="A146" i="211" s="1"/>
  <c r="A1141" i="205"/>
  <c r="A147" i="211" s="1"/>
  <c r="A1142" i="205"/>
  <c r="A148" i="211" s="1"/>
  <c r="A1143" i="205"/>
  <c r="A149" i="211" s="1"/>
  <c r="A1144" i="205"/>
  <c r="A150" i="211" s="1"/>
  <c r="A1145" i="205"/>
  <c r="A151" i="211" s="1"/>
  <c r="A1146" i="205"/>
  <c r="A152" i="211" s="1"/>
  <c r="A1147" i="205"/>
  <c r="A153" i="211" s="1"/>
  <c r="A1148" i="205"/>
  <c r="A154" i="211" s="1"/>
  <c r="A1149" i="205"/>
  <c r="A155" i="211" s="1"/>
  <c r="A1150" i="205"/>
  <c r="A156" i="211" s="1"/>
  <c r="A1151" i="205"/>
  <c r="A157" i="211" s="1"/>
  <c r="A1152" i="205"/>
  <c r="A158" i="211" s="1"/>
  <c r="A1153" i="205"/>
  <c r="A159" i="211" s="1"/>
  <c r="A1154" i="205"/>
  <c r="A160" i="211" s="1"/>
  <c r="A1155" i="205"/>
  <c r="A161" i="211" s="1"/>
  <c r="A1156" i="205"/>
  <c r="A162" i="211" s="1"/>
  <c r="A1157" i="205"/>
  <c r="A163" i="211" s="1"/>
  <c r="A1158" i="205"/>
  <c r="A164" i="211" s="1"/>
  <c r="A1159" i="205"/>
  <c r="A165" i="211" s="1"/>
  <c r="A1160" i="205"/>
  <c r="A166" i="211" s="1"/>
  <c r="A1161" i="205"/>
  <c r="A167" i="211" s="1"/>
  <c r="A1162" i="205"/>
  <c r="A168" i="211" s="1"/>
  <c r="A1163" i="205"/>
  <c r="A169" i="211" s="1"/>
  <c r="A1164" i="205"/>
  <c r="A170" i="211" s="1"/>
  <c r="A1165" i="205"/>
  <c r="A171" i="211" s="1"/>
  <c r="A1166" i="205"/>
  <c r="A172" i="211" s="1"/>
  <c r="A1167" i="205"/>
  <c r="A173" i="211" s="1"/>
  <c r="A1168" i="205"/>
  <c r="A174" i="211" s="1"/>
  <c r="A1169" i="205"/>
  <c r="A175" i="211" s="1"/>
  <c r="A1170" i="205"/>
  <c r="A176" i="211" s="1"/>
  <c r="A1171" i="205"/>
  <c r="A177" i="211" s="1"/>
  <c r="A1172" i="205"/>
  <c r="A178" i="211" s="1"/>
  <c r="A1173" i="205"/>
  <c r="A179" i="211" s="1"/>
  <c r="A1174" i="205"/>
  <c r="A180" i="211" s="1"/>
  <c r="A1175" i="205"/>
  <c r="A181" i="211" s="1"/>
  <c r="A1176" i="205"/>
  <c r="A182" i="211" s="1"/>
  <c r="A1177" i="205"/>
  <c r="A183" i="211" s="1"/>
  <c r="A1178" i="205"/>
  <c r="A184" i="211" s="1"/>
  <c r="A1179" i="205"/>
  <c r="A185" i="211" s="1"/>
  <c r="A1180" i="205"/>
  <c r="A186" i="211" s="1"/>
  <c r="A1181" i="205"/>
  <c r="A187" i="211" s="1"/>
  <c r="A1182" i="205"/>
  <c r="A188" i="211" s="1"/>
  <c r="A1183" i="205"/>
  <c r="A189" i="211" s="1"/>
  <c r="A1184" i="205"/>
  <c r="A190" i="211" s="1"/>
  <c r="A1185" i="205"/>
  <c r="A191" i="211" s="1"/>
  <c r="A1186" i="205"/>
  <c r="A192" i="211" s="1"/>
  <c r="A1187" i="205"/>
  <c r="A193" i="211" s="1"/>
  <c r="A1188" i="205"/>
  <c r="A194" i="211" s="1"/>
  <c r="A1189" i="205"/>
  <c r="A195" i="211" s="1"/>
  <c r="A1190" i="205"/>
  <c r="A196" i="211" s="1"/>
  <c r="A1191" i="205"/>
  <c r="A197" i="211" s="1"/>
  <c r="A1192" i="205"/>
  <c r="A198" i="211" s="1"/>
  <c r="A1193" i="205"/>
  <c r="A199" i="211" s="1"/>
  <c r="A1194" i="205"/>
  <c r="A200" i="211" s="1"/>
  <c r="A1195" i="205"/>
  <c r="A201" i="211" s="1"/>
  <c r="A1196" i="205"/>
  <c r="A202" i="211" s="1"/>
  <c r="A1197" i="205"/>
  <c r="A203" i="211" s="1"/>
  <c r="A1198" i="205"/>
  <c r="A204" i="211" s="1"/>
  <c r="A1199" i="205"/>
  <c r="A205" i="211" s="1"/>
  <c r="A1200" i="205"/>
  <c r="A206" i="211" s="1"/>
  <c r="A1201" i="205"/>
  <c r="A207" i="211" s="1"/>
  <c r="A1202" i="205"/>
  <c r="A208" i="211" s="1"/>
  <c r="A1203" i="205"/>
  <c r="A209" i="211" s="1"/>
  <c r="A1204" i="205"/>
  <c r="A210" i="211" s="1"/>
  <c r="A1205" i="205"/>
  <c r="A211" i="211" s="1"/>
  <c r="A1206" i="205"/>
  <c r="A212" i="211" s="1"/>
  <c r="A1207" i="205"/>
  <c r="A213" i="211" s="1"/>
  <c r="A1208" i="205"/>
  <c r="A214" i="211" s="1"/>
  <c r="A1209" i="205"/>
  <c r="A215" i="211" s="1"/>
  <c r="A1210" i="205"/>
  <c r="A216" i="211" s="1"/>
  <c r="A1211" i="205"/>
  <c r="A217" i="211" s="1"/>
  <c r="A1212" i="205"/>
  <c r="A218" i="211" s="1"/>
  <c r="A1213" i="205"/>
  <c r="A219" i="211" s="1"/>
  <c r="A1014" i="205"/>
  <c r="A20" i="211" s="1"/>
  <c r="B20" i="211" l="1"/>
  <c r="C20" i="211"/>
  <c r="C12" i="211" l="1"/>
  <c r="D6" i="211"/>
  <c r="A3" i="211"/>
  <c r="E1014" i="205" l="1"/>
  <c r="D20" i="211" s="1"/>
  <c r="E20" i="211" s="1"/>
  <c r="G428" i="205" l="1"/>
  <c r="G429" i="205"/>
  <c r="G430" i="205"/>
  <c r="G431" i="205"/>
  <c r="G432" i="205"/>
  <c r="G433" i="205"/>
  <c r="G434" i="205"/>
  <c r="G435" i="205"/>
  <c r="G436" i="205"/>
  <c r="G437" i="205"/>
  <c r="G438" i="205"/>
  <c r="G439" i="205"/>
  <c r="G440" i="205"/>
  <c r="G441" i="205"/>
  <c r="G442" i="205"/>
  <c r="G443" i="205"/>
  <c r="G444" i="205"/>
  <c r="G445" i="205"/>
  <c r="G446" i="205"/>
  <c r="G447" i="205"/>
  <c r="G448" i="205"/>
  <c r="G449" i="205"/>
  <c r="G450" i="205"/>
  <c r="G451" i="205"/>
  <c r="G452" i="205"/>
  <c r="G453" i="205"/>
  <c r="G454" i="205"/>
  <c r="G455" i="205"/>
  <c r="G456" i="205"/>
  <c r="G457" i="205"/>
  <c r="G458" i="205"/>
  <c r="G459" i="205"/>
  <c r="G460" i="205"/>
  <c r="G461" i="205"/>
  <c r="G462" i="205"/>
  <c r="G463" i="205"/>
  <c r="G464" i="205"/>
  <c r="G465" i="205"/>
  <c r="G466" i="205"/>
  <c r="G467" i="205"/>
  <c r="G468" i="205"/>
  <c r="G469" i="205"/>
  <c r="G470" i="205"/>
  <c r="G471" i="205"/>
  <c r="G472" i="205"/>
  <c r="G473" i="205"/>
  <c r="G474" i="205"/>
  <c r="G475" i="205"/>
  <c r="G476" i="205"/>
  <c r="G477" i="205"/>
  <c r="G478" i="205"/>
  <c r="G479" i="205"/>
  <c r="G480" i="205"/>
  <c r="G481" i="205"/>
  <c r="G482" i="205"/>
  <c r="G483" i="205"/>
  <c r="G484" i="205"/>
  <c r="G485" i="205"/>
  <c r="G486" i="205"/>
  <c r="G487" i="205"/>
  <c r="G488" i="205"/>
  <c r="G489" i="205"/>
  <c r="G490" i="205"/>
  <c r="G491" i="205"/>
  <c r="G492" i="205"/>
  <c r="G493" i="205"/>
  <c r="G494" i="205"/>
  <c r="G495" i="205"/>
  <c r="G496" i="205"/>
  <c r="G497" i="205"/>
  <c r="G498" i="205"/>
  <c r="G499" i="205"/>
  <c r="G500" i="205"/>
  <c r="G501" i="205"/>
  <c r="G502" i="205"/>
  <c r="G503" i="205"/>
  <c r="G504" i="205"/>
  <c r="G505" i="205"/>
  <c r="G506" i="205"/>
  <c r="G507" i="205"/>
  <c r="G508" i="205"/>
  <c r="G509" i="205"/>
  <c r="D509" i="205"/>
  <c r="D508" i="205"/>
  <c r="D507" i="205"/>
  <c r="D506" i="205"/>
  <c r="D505" i="205"/>
  <c r="D504" i="205"/>
  <c r="D503" i="205"/>
  <c r="D502" i="205"/>
  <c r="D501" i="205"/>
  <c r="D500" i="205"/>
  <c r="D499" i="205"/>
  <c r="D498" i="205"/>
  <c r="D497" i="205"/>
  <c r="D496" i="205"/>
  <c r="D495" i="205"/>
  <c r="D494" i="205"/>
  <c r="D493" i="205"/>
  <c r="D492" i="205"/>
  <c r="D491" i="205"/>
  <c r="D490" i="205"/>
  <c r="D489" i="205"/>
  <c r="D488" i="205"/>
  <c r="D487" i="205"/>
  <c r="D486" i="205"/>
  <c r="D485" i="205"/>
  <c r="D484" i="205"/>
  <c r="D483" i="205"/>
  <c r="D482" i="205"/>
  <c r="D481" i="205"/>
  <c r="D480" i="205"/>
  <c r="D479" i="205"/>
  <c r="D478" i="205"/>
  <c r="D477" i="205"/>
  <c r="D476" i="205"/>
  <c r="D475" i="205"/>
  <c r="D474" i="205"/>
  <c r="D473" i="205"/>
  <c r="D472" i="205"/>
  <c r="D471" i="205"/>
  <c r="D470" i="205"/>
  <c r="D469" i="205"/>
  <c r="D468" i="205"/>
  <c r="D467" i="205"/>
  <c r="D466" i="205"/>
  <c r="D465" i="205"/>
  <c r="D464" i="205"/>
  <c r="D463" i="205"/>
  <c r="D462" i="205"/>
  <c r="D461" i="205"/>
  <c r="D460" i="205"/>
  <c r="D459" i="205"/>
  <c r="D458" i="205"/>
  <c r="D457" i="205"/>
  <c r="D456" i="205"/>
  <c r="D455" i="205"/>
  <c r="D454" i="205"/>
  <c r="D453" i="205"/>
  <c r="D452" i="205"/>
  <c r="D451" i="205"/>
  <c r="D450" i="205"/>
  <c r="D449" i="205"/>
  <c r="D448" i="205"/>
  <c r="D447" i="205"/>
  <c r="D446" i="205"/>
  <c r="D445" i="205"/>
  <c r="D444" i="205"/>
  <c r="D443" i="205"/>
  <c r="D442" i="205"/>
  <c r="D441" i="205"/>
  <c r="D440" i="205"/>
  <c r="D439" i="205"/>
  <c r="D438" i="205"/>
  <c r="D437" i="205"/>
  <c r="D436" i="205"/>
  <c r="D435" i="205"/>
  <c r="D434" i="205"/>
  <c r="D433" i="205"/>
  <c r="D432" i="205"/>
  <c r="D431" i="205"/>
  <c r="D430" i="205"/>
  <c r="D429" i="205"/>
  <c r="D428" i="205"/>
  <c r="P38" i="192" l="1"/>
  <c r="P34" i="192"/>
  <c r="P33" i="192"/>
  <c r="P21" i="192" l="1"/>
  <c r="H19" i="153"/>
  <c r="N40" i="192" l="1"/>
  <c r="L40" i="192"/>
  <c r="N36" i="192"/>
  <c r="L36" i="192"/>
  <c r="J36" i="192"/>
  <c r="J40" i="192" s="1"/>
  <c r="H36" i="192"/>
  <c r="H40" i="192" s="1"/>
  <c r="A34" i="192"/>
  <c r="B34" i="192"/>
  <c r="A35" i="192"/>
  <c r="B35" i="192"/>
  <c r="B33" i="192"/>
  <c r="A33" i="192"/>
  <c r="E16" i="207" l="1"/>
  <c r="H36" i="153"/>
  <c r="H40" i="153" s="1"/>
  <c r="L34" i="153"/>
  <c r="E14" i="207" s="1"/>
  <c r="L35" i="153"/>
  <c r="E15" i="207" s="1"/>
  <c r="F15" i="207" s="1"/>
  <c r="J35" i="153" s="1"/>
  <c r="L33" i="153"/>
  <c r="E13" i="207" s="1"/>
  <c r="E12" i="211" l="1"/>
  <c r="J17" i="153" s="1"/>
  <c r="P17" i="192" s="1"/>
  <c r="C1015" i="205"/>
  <c r="C1016" i="205"/>
  <c r="C1017" i="205"/>
  <c r="C1018" i="205"/>
  <c r="C1019" i="205"/>
  <c r="C1020" i="205"/>
  <c r="C1021" i="205"/>
  <c r="C1022" i="205"/>
  <c r="C1023" i="205"/>
  <c r="C1024" i="205"/>
  <c r="C1025" i="205"/>
  <c r="C1026" i="205"/>
  <c r="C1027" i="205"/>
  <c r="C1028" i="205"/>
  <c r="C1029" i="205"/>
  <c r="C1030" i="205"/>
  <c r="C1031" i="205"/>
  <c r="C1032" i="205"/>
  <c r="C1033" i="205"/>
  <c r="C1034" i="205"/>
  <c r="C1035" i="205"/>
  <c r="C1036" i="205"/>
  <c r="C1037" i="205"/>
  <c r="C1038" i="205"/>
  <c r="C1039" i="205"/>
  <c r="C1040" i="205"/>
  <c r="C1041" i="205"/>
  <c r="C1042" i="205"/>
  <c r="C1043" i="205"/>
  <c r="C1044" i="205"/>
  <c r="C1045" i="205"/>
  <c r="C1046" i="205"/>
  <c r="C1047" i="205"/>
  <c r="C1048" i="205"/>
  <c r="C1049" i="205"/>
  <c r="C1050" i="205"/>
  <c r="C1051" i="205"/>
  <c r="C1052" i="205"/>
  <c r="C1053" i="205"/>
  <c r="C1054" i="205"/>
  <c r="C1055" i="205"/>
  <c r="C1056" i="205"/>
  <c r="C1057" i="205"/>
  <c r="C1058" i="205"/>
  <c r="C1059" i="205"/>
  <c r="C1060" i="205"/>
  <c r="C1061" i="205"/>
  <c r="C1062" i="205"/>
  <c r="C1063" i="205"/>
  <c r="C1064" i="205"/>
  <c r="C1065" i="205"/>
  <c r="C1066" i="205"/>
  <c r="C1067" i="205"/>
  <c r="C1068" i="205"/>
  <c r="C1069" i="205"/>
  <c r="C1070" i="205"/>
  <c r="C1071" i="205"/>
  <c r="C1072" i="205"/>
  <c r="C1073" i="205"/>
  <c r="C1074" i="205"/>
  <c r="C1075" i="205"/>
  <c r="C1076" i="205"/>
  <c r="C1077" i="205"/>
  <c r="C1078" i="205"/>
  <c r="C1079" i="205"/>
  <c r="C1080" i="205"/>
  <c r="C1081" i="205"/>
  <c r="C1082" i="205"/>
  <c r="C1083" i="205"/>
  <c r="C1084" i="205"/>
  <c r="C1085" i="205"/>
  <c r="C1086" i="205"/>
  <c r="C1087" i="205"/>
  <c r="C1088" i="205"/>
  <c r="C1089" i="205"/>
  <c r="C1090" i="205"/>
  <c r="C1091" i="205"/>
  <c r="C1092" i="205"/>
  <c r="C1093" i="205"/>
  <c r="C1094" i="205"/>
  <c r="C1095" i="205"/>
  <c r="C1096" i="205"/>
  <c r="C1097" i="205"/>
  <c r="C1098" i="205"/>
  <c r="C1099" i="205"/>
  <c r="C1100" i="205"/>
  <c r="C1101" i="205"/>
  <c r="C1102" i="205"/>
  <c r="C1103" i="205"/>
  <c r="C1104" i="205"/>
  <c r="C1105" i="205"/>
  <c r="C1106" i="205"/>
  <c r="C1107" i="205"/>
  <c r="C1108" i="205"/>
  <c r="C1109" i="205"/>
  <c r="C1110" i="205"/>
  <c r="C1111" i="205"/>
  <c r="C1112" i="205"/>
  <c r="C1113" i="205"/>
  <c r="C1114" i="205"/>
  <c r="C1115" i="205"/>
  <c r="C1116" i="205"/>
  <c r="C1117" i="205"/>
  <c r="C1118" i="205"/>
  <c r="C1119" i="205"/>
  <c r="C1120" i="205"/>
  <c r="C1121" i="205"/>
  <c r="C1122" i="205"/>
  <c r="C1123" i="205"/>
  <c r="C1124" i="205"/>
  <c r="C1125" i="205"/>
  <c r="C1126" i="205"/>
  <c r="C1127" i="205"/>
  <c r="C1128" i="205"/>
  <c r="C1129" i="205"/>
  <c r="C1130" i="205"/>
  <c r="C1131" i="205"/>
  <c r="C1132" i="205"/>
  <c r="C1133" i="205"/>
  <c r="C1134" i="205"/>
  <c r="C1135" i="205"/>
  <c r="C1136" i="205"/>
  <c r="C1137" i="205"/>
  <c r="C1138" i="205"/>
  <c r="C1139" i="205"/>
  <c r="C1140" i="205"/>
  <c r="C1141" i="205"/>
  <c r="C1142" i="205"/>
  <c r="C1143" i="205"/>
  <c r="C1144" i="205"/>
  <c r="C1145" i="205"/>
  <c r="C1146" i="205"/>
  <c r="C1147" i="205"/>
  <c r="C1148" i="205"/>
  <c r="C1149" i="205"/>
  <c r="C1150" i="205"/>
  <c r="C1151" i="205"/>
  <c r="C1152" i="205"/>
  <c r="C1153" i="205"/>
  <c r="C1154" i="205"/>
  <c r="C1155" i="205"/>
  <c r="C1156" i="205"/>
  <c r="C1157" i="205"/>
  <c r="C1158" i="205"/>
  <c r="C1159" i="205"/>
  <c r="C1160" i="205"/>
  <c r="C1161" i="205"/>
  <c r="C1162" i="205"/>
  <c r="C1163" i="205"/>
  <c r="C1164" i="205"/>
  <c r="C1165" i="205"/>
  <c r="C1166" i="205"/>
  <c r="C1167" i="205"/>
  <c r="C1168" i="205"/>
  <c r="C1169" i="205"/>
  <c r="C1170" i="205"/>
  <c r="C1171" i="205"/>
  <c r="C1172" i="205"/>
  <c r="C1173" i="205"/>
  <c r="C1174" i="205"/>
  <c r="C1175" i="205"/>
  <c r="C1176" i="205"/>
  <c r="C1177" i="205"/>
  <c r="C1178" i="205"/>
  <c r="C1179" i="205"/>
  <c r="C1180" i="205"/>
  <c r="C1181" i="205"/>
  <c r="C1182" i="205"/>
  <c r="C1183" i="205"/>
  <c r="C1184" i="205"/>
  <c r="C1185" i="205"/>
  <c r="C1186" i="205"/>
  <c r="C1187" i="205"/>
  <c r="C1188" i="205"/>
  <c r="C1189" i="205"/>
  <c r="C1190" i="205"/>
  <c r="C1191" i="205"/>
  <c r="C1192" i="205"/>
  <c r="C1193" i="205"/>
  <c r="C1194" i="205"/>
  <c r="C1195" i="205"/>
  <c r="C1196" i="205"/>
  <c r="C1197" i="205"/>
  <c r="C1198" i="205"/>
  <c r="C1199" i="205"/>
  <c r="C1200" i="205"/>
  <c r="C1201" i="205"/>
  <c r="C1202" i="205"/>
  <c r="C1203" i="205"/>
  <c r="C1204" i="205"/>
  <c r="C1205" i="205"/>
  <c r="C1206" i="205"/>
  <c r="C1207" i="205"/>
  <c r="C1208" i="205"/>
  <c r="C1209" i="205"/>
  <c r="C1210" i="205"/>
  <c r="C1211" i="205"/>
  <c r="C1212" i="205"/>
  <c r="C1213" i="205"/>
  <c r="G427" i="205"/>
  <c r="G349" i="205"/>
  <c r="G350" i="205"/>
  <c r="G351" i="205"/>
  <c r="G352" i="205"/>
  <c r="G353" i="205"/>
  <c r="G354" i="205"/>
  <c r="G355" i="205"/>
  <c r="G356" i="205"/>
  <c r="G357" i="205"/>
  <c r="G358" i="205"/>
  <c r="G359" i="205"/>
  <c r="G360" i="205"/>
  <c r="G361" i="205"/>
  <c r="G362" i="205"/>
  <c r="G363" i="205"/>
  <c r="G364" i="205"/>
  <c r="G365" i="205"/>
  <c r="G366" i="205"/>
  <c r="G367" i="205"/>
  <c r="G368" i="205"/>
  <c r="G369" i="205"/>
  <c r="G370" i="205"/>
  <c r="G371" i="205"/>
  <c r="G372" i="205"/>
  <c r="G373" i="205"/>
  <c r="G374" i="205"/>
  <c r="G375" i="205"/>
  <c r="G376" i="205"/>
  <c r="G377" i="205"/>
  <c r="G378" i="205"/>
  <c r="G379" i="205"/>
  <c r="G380" i="205"/>
  <c r="G381" i="205"/>
  <c r="G382" i="205"/>
  <c r="G383" i="205"/>
  <c r="G384" i="205"/>
  <c r="G385" i="205"/>
  <c r="G386" i="205"/>
  <c r="G387" i="205"/>
  <c r="G388" i="205"/>
  <c r="G389" i="205"/>
  <c r="G390" i="205"/>
  <c r="G391" i="205"/>
  <c r="G392" i="205"/>
  <c r="G393" i="205"/>
  <c r="G394" i="205"/>
  <c r="G395" i="205"/>
  <c r="G396" i="205"/>
  <c r="G397" i="205"/>
  <c r="G398" i="205"/>
  <c r="G399" i="205"/>
  <c r="G400" i="205"/>
  <c r="G401" i="205"/>
  <c r="G402" i="205"/>
  <c r="G403" i="205"/>
  <c r="G404" i="205"/>
  <c r="G405" i="205"/>
  <c r="G406" i="205"/>
  <c r="G407" i="205"/>
  <c r="G408" i="205"/>
  <c r="G409" i="205"/>
  <c r="G410" i="205"/>
  <c r="G411" i="205"/>
  <c r="G412" i="205"/>
  <c r="G413" i="205"/>
  <c r="G414" i="205"/>
  <c r="G415" i="205"/>
  <c r="G416" i="205"/>
  <c r="G417" i="205"/>
  <c r="G418" i="205"/>
  <c r="G419" i="205"/>
  <c r="G420" i="205"/>
  <c r="G421" i="205"/>
  <c r="G422" i="205"/>
  <c r="G423" i="205"/>
  <c r="G424" i="205"/>
  <c r="G425" i="205"/>
  <c r="G426" i="205"/>
  <c r="D427" i="205"/>
  <c r="D426" i="205"/>
  <c r="D425" i="205"/>
  <c r="D424" i="205"/>
  <c r="D423" i="205"/>
  <c r="D422" i="205"/>
  <c r="D421" i="205"/>
  <c r="D420" i="205"/>
  <c r="D419" i="205"/>
  <c r="D418" i="205"/>
  <c r="D417" i="205"/>
  <c r="D416" i="205"/>
  <c r="D415" i="205"/>
  <c r="D414" i="205"/>
  <c r="D413" i="205"/>
  <c r="D412" i="205"/>
  <c r="D411" i="205"/>
  <c r="D410" i="205"/>
  <c r="D409" i="205"/>
  <c r="D408" i="205"/>
  <c r="D407" i="205"/>
  <c r="D406" i="205"/>
  <c r="D405" i="205"/>
  <c r="D404" i="205"/>
  <c r="D403" i="205"/>
  <c r="D402" i="205"/>
  <c r="D401" i="205"/>
  <c r="D400" i="205"/>
  <c r="D399" i="205"/>
  <c r="D398" i="205"/>
  <c r="D397" i="205"/>
  <c r="D396" i="205"/>
  <c r="D395" i="205"/>
  <c r="D394" i="205"/>
  <c r="D393" i="205"/>
  <c r="D392" i="205"/>
  <c r="D391" i="205"/>
  <c r="D390" i="205"/>
  <c r="D389" i="205"/>
  <c r="D388" i="205"/>
  <c r="D387" i="205"/>
  <c r="D386" i="205"/>
  <c r="D385" i="205"/>
  <c r="D384" i="205"/>
  <c r="D383" i="205"/>
  <c r="D382" i="205"/>
  <c r="D381" i="205"/>
  <c r="D380" i="205"/>
  <c r="D379" i="205"/>
  <c r="D378" i="205"/>
  <c r="D377" i="205"/>
  <c r="D376" i="205"/>
  <c r="D375" i="205"/>
  <c r="D374" i="205"/>
  <c r="D373" i="205"/>
  <c r="D372" i="205"/>
  <c r="D371" i="205"/>
  <c r="D370" i="205"/>
  <c r="D369" i="205"/>
  <c r="D368" i="205"/>
  <c r="D367" i="205"/>
  <c r="D366" i="205"/>
  <c r="D365" i="205"/>
  <c r="D364" i="205"/>
  <c r="D363" i="205"/>
  <c r="D362" i="205"/>
  <c r="D361" i="205"/>
  <c r="D360" i="205"/>
  <c r="D359" i="205"/>
  <c r="D358" i="205"/>
  <c r="D357" i="205"/>
  <c r="D356" i="205"/>
  <c r="D355" i="205"/>
  <c r="D354" i="205"/>
  <c r="D353" i="205"/>
  <c r="D352" i="205"/>
  <c r="D351" i="205"/>
  <c r="D350" i="205"/>
  <c r="D349" i="205"/>
  <c r="A58" i="124" l="1"/>
  <c r="F6" i="207"/>
  <c r="F6" i="210"/>
  <c r="I1000" i="205"/>
  <c r="O1" i="188"/>
  <c r="O1" i="127"/>
  <c r="P1" i="192"/>
  <c r="H1" i="153"/>
  <c r="U39" i="124"/>
  <c r="T10" i="124"/>
  <c r="AA9" i="124"/>
  <c r="AB9" i="124" s="1"/>
  <c r="Z9" i="124"/>
  <c r="Y9" i="124"/>
  <c r="W9" i="124" s="1"/>
  <c r="L12" i="192" s="1"/>
  <c r="L30" i="192" s="1"/>
  <c r="A6" i="210"/>
  <c r="E12" i="210" s="1"/>
  <c r="A3" i="210"/>
  <c r="A5" i="210" s="1"/>
  <c r="G12" i="210"/>
  <c r="J21" i="153" s="1"/>
  <c r="J1016" i="205"/>
  <c r="G348" i="205"/>
  <c r="D348" i="205"/>
  <c r="G347" i="205"/>
  <c r="D347" i="205"/>
  <c r="G346" i="205"/>
  <c r="D346" i="205"/>
  <c r="G345" i="205"/>
  <c r="D345" i="205"/>
  <c r="G344" i="205"/>
  <c r="D344" i="205"/>
  <c r="G343" i="205"/>
  <c r="D343" i="205"/>
  <c r="G342" i="205"/>
  <c r="D342" i="205"/>
  <c r="G341" i="205"/>
  <c r="D341" i="205"/>
  <c r="G340" i="205"/>
  <c r="D340" i="205"/>
  <c r="G339" i="205"/>
  <c r="D339" i="205"/>
  <c r="G338" i="205"/>
  <c r="D338" i="205"/>
  <c r="G337" i="205"/>
  <c r="D337" i="205"/>
  <c r="G336" i="205"/>
  <c r="D336" i="205"/>
  <c r="G335" i="205"/>
  <c r="D335" i="205"/>
  <c r="G334" i="205"/>
  <c r="D334" i="205"/>
  <c r="G333" i="205"/>
  <c r="D333" i="205"/>
  <c r="G332" i="205"/>
  <c r="D332" i="205"/>
  <c r="G331" i="205"/>
  <c r="D331" i="205"/>
  <c r="G330" i="205"/>
  <c r="D330" i="205"/>
  <c r="G329" i="205"/>
  <c r="D329" i="205"/>
  <c r="G328" i="205"/>
  <c r="D328" i="205"/>
  <c r="G327" i="205"/>
  <c r="D327" i="205"/>
  <c r="G326" i="205"/>
  <c r="D326" i="205"/>
  <c r="G325" i="205"/>
  <c r="D325" i="205"/>
  <c r="G324" i="205"/>
  <c r="D324" i="205"/>
  <c r="G323" i="205"/>
  <c r="D323" i="205"/>
  <c r="G322" i="205"/>
  <c r="D322" i="205"/>
  <c r="G321" i="205"/>
  <c r="D321" i="205"/>
  <c r="G320" i="205"/>
  <c r="D320" i="205"/>
  <c r="G319" i="205"/>
  <c r="D319" i="205"/>
  <c r="G318" i="205"/>
  <c r="D318" i="205"/>
  <c r="G317" i="205"/>
  <c r="D317" i="205"/>
  <c r="G316" i="205"/>
  <c r="D316" i="205"/>
  <c r="G315" i="205"/>
  <c r="D315" i="205"/>
  <c r="G314" i="205"/>
  <c r="D314" i="205"/>
  <c r="G313" i="205"/>
  <c r="D313" i="205"/>
  <c r="G312" i="205"/>
  <c r="D312" i="205"/>
  <c r="G311" i="205"/>
  <c r="D311" i="205"/>
  <c r="G310" i="205"/>
  <c r="D310" i="205"/>
  <c r="G309" i="205"/>
  <c r="D309" i="205"/>
  <c r="G308" i="205"/>
  <c r="D308" i="205"/>
  <c r="G307" i="205"/>
  <c r="D307" i="205"/>
  <c r="G306" i="205"/>
  <c r="D306" i="205"/>
  <c r="G305" i="205"/>
  <c r="D305" i="205"/>
  <c r="G304" i="205"/>
  <c r="D304" i="205"/>
  <c r="G303" i="205"/>
  <c r="D303" i="205"/>
  <c r="G302" i="205"/>
  <c r="D302" i="205"/>
  <c r="G301" i="205"/>
  <c r="D301" i="205"/>
  <c r="G300" i="205"/>
  <c r="D300" i="205"/>
  <c r="G299" i="205"/>
  <c r="D299" i="205"/>
  <c r="G298" i="205"/>
  <c r="D298" i="205"/>
  <c r="G297" i="205"/>
  <c r="D297" i="205"/>
  <c r="G296" i="205"/>
  <c r="D296" i="205"/>
  <c r="G295" i="205"/>
  <c r="D295" i="205"/>
  <c r="G294" i="205"/>
  <c r="D294" i="205"/>
  <c r="G293" i="205"/>
  <c r="D293" i="205"/>
  <c r="G292" i="205"/>
  <c r="D292" i="205"/>
  <c r="G291" i="205"/>
  <c r="D291" i="205"/>
  <c r="G290" i="205"/>
  <c r="D290" i="205"/>
  <c r="G289" i="205"/>
  <c r="D289" i="205"/>
  <c r="G288" i="205"/>
  <c r="D288" i="205"/>
  <c r="G287" i="205"/>
  <c r="D287" i="205"/>
  <c r="G286" i="205"/>
  <c r="D286" i="205"/>
  <c r="G285" i="205"/>
  <c r="D285" i="205"/>
  <c r="G284" i="205"/>
  <c r="D284" i="205"/>
  <c r="G283" i="205"/>
  <c r="D283" i="205"/>
  <c r="G282" i="205"/>
  <c r="D282" i="205"/>
  <c r="G281" i="205"/>
  <c r="D281" i="205"/>
  <c r="G280" i="205"/>
  <c r="D280" i="205"/>
  <c r="G279" i="205"/>
  <c r="D279" i="205"/>
  <c r="G278" i="205"/>
  <c r="D278" i="205"/>
  <c r="G277" i="205"/>
  <c r="D277" i="205"/>
  <c r="G276" i="205"/>
  <c r="D276" i="205"/>
  <c r="G275" i="205"/>
  <c r="D275" i="205"/>
  <c r="G274" i="205"/>
  <c r="D274" i="205"/>
  <c r="G273" i="205"/>
  <c r="D273" i="205"/>
  <c r="G272" i="205"/>
  <c r="D272" i="205"/>
  <c r="G271" i="205"/>
  <c r="D271" i="205"/>
  <c r="G270" i="205"/>
  <c r="D270" i="205"/>
  <c r="G269" i="205"/>
  <c r="D269" i="205"/>
  <c r="G268" i="205"/>
  <c r="D268" i="205"/>
  <c r="G267" i="205"/>
  <c r="D267" i="205"/>
  <c r="G266" i="205"/>
  <c r="D266" i="205"/>
  <c r="G265" i="205"/>
  <c r="D265" i="205"/>
  <c r="G264" i="205"/>
  <c r="D264" i="205"/>
  <c r="G263" i="205"/>
  <c r="D263" i="205"/>
  <c r="G262" i="205"/>
  <c r="D262" i="205"/>
  <c r="G261" i="205"/>
  <c r="D261" i="205"/>
  <c r="G260" i="205"/>
  <c r="D260" i="205"/>
  <c r="G259" i="205"/>
  <c r="D259" i="205"/>
  <c r="G258" i="205"/>
  <c r="D258" i="205"/>
  <c r="G257" i="205"/>
  <c r="D257" i="205"/>
  <c r="G256" i="205"/>
  <c r="D256" i="205"/>
  <c r="G255" i="205"/>
  <c r="D255" i="205"/>
  <c r="G254" i="205"/>
  <c r="D254" i="205"/>
  <c r="G253" i="205"/>
  <c r="D253" i="205"/>
  <c r="G252" i="205"/>
  <c r="D252" i="205"/>
  <c r="G251" i="205"/>
  <c r="D251" i="205"/>
  <c r="G250" i="205"/>
  <c r="D250" i="205"/>
  <c r="G249" i="205"/>
  <c r="D249" i="205"/>
  <c r="G248" i="205"/>
  <c r="D248" i="205"/>
  <c r="G247" i="205"/>
  <c r="D247" i="205"/>
  <c r="G246" i="205"/>
  <c r="D246" i="205"/>
  <c r="G245" i="205"/>
  <c r="D245" i="205"/>
  <c r="G244" i="205"/>
  <c r="D244" i="205"/>
  <c r="G243" i="205"/>
  <c r="D243" i="205"/>
  <c r="G242" i="205"/>
  <c r="D242" i="205"/>
  <c r="G241" i="205"/>
  <c r="D241" i="205"/>
  <c r="G240" i="205"/>
  <c r="D240" i="205"/>
  <c r="G239" i="205"/>
  <c r="D239" i="205"/>
  <c r="G238" i="205"/>
  <c r="D238" i="205"/>
  <c r="G237" i="205"/>
  <c r="D237" i="205"/>
  <c r="G236" i="205"/>
  <c r="D236" i="205"/>
  <c r="G235" i="205"/>
  <c r="D235" i="205"/>
  <c r="G234" i="205"/>
  <c r="D234" i="205"/>
  <c r="G233" i="205"/>
  <c r="D233" i="205"/>
  <c r="G232" i="205"/>
  <c r="D232" i="205"/>
  <c r="G231" i="205"/>
  <c r="D231" i="205"/>
  <c r="G230" i="205"/>
  <c r="D230" i="205"/>
  <c r="G229" i="205"/>
  <c r="D229" i="205"/>
  <c r="G228" i="205"/>
  <c r="D228" i="205"/>
  <c r="G227" i="205"/>
  <c r="D227" i="205"/>
  <c r="G226" i="205"/>
  <c r="D226" i="205"/>
  <c r="G225" i="205"/>
  <c r="D225" i="205"/>
  <c r="G224" i="205"/>
  <c r="D224" i="205"/>
  <c r="G223" i="205"/>
  <c r="D223" i="205"/>
  <c r="G222" i="205"/>
  <c r="D222" i="205"/>
  <c r="G221" i="205"/>
  <c r="D221" i="205"/>
  <c r="G220" i="205"/>
  <c r="D220" i="205"/>
  <c r="G219" i="205"/>
  <c r="D219" i="205"/>
  <c r="G218" i="205"/>
  <c r="D218" i="205"/>
  <c r="G217" i="205"/>
  <c r="D217" i="205"/>
  <c r="G216" i="205"/>
  <c r="D216" i="205"/>
  <c r="G215" i="205"/>
  <c r="D215" i="205"/>
  <c r="G214" i="205"/>
  <c r="D214" i="205"/>
  <c r="G213" i="205"/>
  <c r="D213" i="205"/>
  <c r="G212" i="205"/>
  <c r="D212" i="205"/>
  <c r="G211" i="205"/>
  <c r="D211" i="205"/>
  <c r="G210" i="205"/>
  <c r="D210" i="205"/>
  <c r="G209" i="205"/>
  <c r="D209" i="205"/>
  <c r="G208" i="205"/>
  <c r="D208" i="205"/>
  <c r="G207" i="205"/>
  <c r="D207" i="205"/>
  <c r="G206" i="205"/>
  <c r="D206" i="205"/>
  <c r="G205" i="205"/>
  <c r="D205" i="205"/>
  <c r="G204" i="205"/>
  <c r="D204" i="205"/>
  <c r="G203" i="205"/>
  <c r="D203" i="205"/>
  <c r="G202" i="205"/>
  <c r="D202" i="205"/>
  <c r="G201" i="205"/>
  <c r="D201" i="205"/>
  <c r="G200" i="205"/>
  <c r="D200" i="205"/>
  <c r="G199" i="205"/>
  <c r="D199" i="205"/>
  <c r="G198" i="205"/>
  <c r="D198" i="205"/>
  <c r="G197" i="205"/>
  <c r="D197" i="205"/>
  <c r="G196" i="205"/>
  <c r="D196" i="205"/>
  <c r="G195" i="205"/>
  <c r="D195" i="205"/>
  <c r="G194" i="205"/>
  <c r="D194" i="205"/>
  <c r="G193" i="205"/>
  <c r="D193" i="205"/>
  <c r="G192" i="205"/>
  <c r="D192" i="205"/>
  <c r="G191" i="205"/>
  <c r="D191" i="205"/>
  <c r="G190" i="205"/>
  <c r="D190" i="205"/>
  <c r="G189" i="205"/>
  <c r="D189" i="205"/>
  <c r="G188" i="205"/>
  <c r="D188" i="205"/>
  <c r="G187" i="205"/>
  <c r="D187" i="205"/>
  <c r="G186" i="205"/>
  <c r="D186" i="205"/>
  <c r="G185" i="205"/>
  <c r="D185" i="205"/>
  <c r="G184" i="205"/>
  <c r="D184" i="205"/>
  <c r="G183" i="205"/>
  <c r="D183" i="205"/>
  <c r="G182" i="205"/>
  <c r="D182" i="205"/>
  <c r="G181" i="205"/>
  <c r="D181" i="205"/>
  <c r="G180" i="205"/>
  <c r="D180" i="205"/>
  <c r="G179" i="205"/>
  <c r="D179" i="205"/>
  <c r="G178" i="205"/>
  <c r="D178" i="205"/>
  <c r="G177" i="205"/>
  <c r="D177" i="205"/>
  <c r="G176" i="205"/>
  <c r="D176" i="205"/>
  <c r="G175" i="205"/>
  <c r="D175" i="205"/>
  <c r="G174" i="205"/>
  <c r="D174" i="205"/>
  <c r="G173" i="205"/>
  <c r="D173" i="205"/>
  <c r="G172" i="205"/>
  <c r="D172" i="205"/>
  <c r="G171" i="205"/>
  <c r="D171" i="205"/>
  <c r="G170" i="205"/>
  <c r="D170" i="205"/>
  <c r="G169" i="205"/>
  <c r="D169" i="205"/>
  <c r="G168" i="205"/>
  <c r="D168" i="205"/>
  <c r="G167" i="205"/>
  <c r="D167" i="205"/>
  <c r="G166" i="205"/>
  <c r="D166" i="205"/>
  <c r="G165" i="205"/>
  <c r="D165" i="205"/>
  <c r="G164" i="205"/>
  <c r="D164" i="205"/>
  <c r="G163" i="205"/>
  <c r="D163" i="205"/>
  <c r="G162" i="205"/>
  <c r="D162" i="205"/>
  <c r="G161" i="205"/>
  <c r="D161" i="205"/>
  <c r="G160" i="205"/>
  <c r="D160" i="205"/>
  <c r="G159" i="205"/>
  <c r="D159" i="205"/>
  <c r="G158" i="205"/>
  <c r="D158" i="205"/>
  <c r="G157" i="205"/>
  <c r="D157" i="205"/>
  <c r="G156" i="205"/>
  <c r="D156" i="205"/>
  <c r="G155" i="205"/>
  <c r="D155" i="205"/>
  <c r="G154" i="205"/>
  <c r="D154" i="205"/>
  <c r="G153" i="205"/>
  <c r="D153" i="205"/>
  <c r="G152" i="205"/>
  <c r="D152" i="205"/>
  <c r="G151" i="205"/>
  <c r="D151" i="205"/>
  <c r="G150" i="205"/>
  <c r="D150" i="205"/>
  <c r="G149" i="205"/>
  <c r="D149" i="205"/>
  <c r="G148" i="205"/>
  <c r="D148" i="205"/>
  <c r="G147" i="205"/>
  <c r="D147" i="205"/>
  <c r="G146" i="205"/>
  <c r="D146" i="205"/>
  <c r="G145" i="205"/>
  <c r="D145" i="205"/>
  <c r="G144" i="205"/>
  <c r="D144" i="205"/>
  <c r="G143" i="205"/>
  <c r="D143" i="205"/>
  <c r="G142" i="205"/>
  <c r="D142" i="205"/>
  <c r="G141" i="205"/>
  <c r="D141" i="205"/>
  <c r="G140" i="205"/>
  <c r="D140" i="205"/>
  <c r="G139" i="205"/>
  <c r="D139" i="205"/>
  <c r="G138" i="205"/>
  <c r="D138" i="205"/>
  <c r="G137" i="205"/>
  <c r="D137" i="205"/>
  <c r="G136" i="205"/>
  <c r="D136" i="205"/>
  <c r="G135" i="205"/>
  <c r="D135" i="205"/>
  <c r="G134" i="205"/>
  <c r="D134" i="205"/>
  <c r="G133" i="205"/>
  <c r="D133" i="205"/>
  <c r="G132" i="205"/>
  <c r="D132" i="205"/>
  <c r="G131" i="205"/>
  <c r="D131" i="205"/>
  <c r="G130" i="205"/>
  <c r="D130" i="205"/>
  <c r="G129" i="205"/>
  <c r="D129" i="205"/>
  <c r="G128" i="205"/>
  <c r="D128" i="205"/>
  <c r="G127" i="205"/>
  <c r="D127" i="205"/>
  <c r="G126" i="205"/>
  <c r="D126" i="205"/>
  <c r="G125" i="205"/>
  <c r="D125" i="205"/>
  <c r="G124" i="205"/>
  <c r="D124" i="205"/>
  <c r="G123" i="205"/>
  <c r="D123" i="205"/>
  <c r="G122" i="205"/>
  <c r="D122" i="205"/>
  <c r="G121" i="205"/>
  <c r="D121" i="205"/>
  <c r="G120" i="205"/>
  <c r="D120" i="205"/>
  <c r="G119" i="205"/>
  <c r="D119" i="205"/>
  <c r="G118" i="205"/>
  <c r="D118" i="205"/>
  <c r="G117" i="205"/>
  <c r="D117" i="205"/>
  <c r="G116" i="205"/>
  <c r="D116" i="205"/>
  <c r="G115" i="205"/>
  <c r="D115" i="205"/>
  <c r="G114" i="205"/>
  <c r="D114" i="205"/>
  <c r="G113" i="205"/>
  <c r="D113" i="205"/>
  <c r="G112" i="205"/>
  <c r="D112" i="205"/>
  <c r="G111" i="205"/>
  <c r="D111" i="205"/>
  <c r="G110" i="205"/>
  <c r="D110" i="205"/>
  <c r="G109" i="205"/>
  <c r="D109" i="205"/>
  <c r="G108" i="205"/>
  <c r="D108" i="205"/>
  <c r="G107" i="205"/>
  <c r="D107" i="205"/>
  <c r="G106" i="205"/>
  <c r="D106" i="205"/>
  <c r="G105" i="205"/>
  <c r="D105" i="205"/>
  <c r="G104" i="205"/>
  <c r="D104" i="205"/>
  <c r="G103" i="205"/>
  <c r="D103" i="205"/>
  <c r="G102" i="205"/>
  <c r="D102" i="205"/>
  <c r="G101" i="205"/>
  <c r="D101" i="205"/>
  <c r="G100" i="205"/>
  <c r="D100" i="205"/>
  <c r="G99" i="205"/>
  <c r="D99" i="205"/>
  <c r="G98" i="205"/>
  <c r="D98" i="205"/>
  <c r="G97" i="205"/>
  <c r="D97" i="205"/>
  <c r="G96" i="205"/>
  <c r="D96" i="205"/>
  <c r="G95" i="205"/>
  <c r="D95" i="205"/>
  <c r="G94" i="205"/>
  <c r="D94" i="205"/>
  <c r="G93" i="205"/>
  <c r="D93" i="205"/>
  <c r="G92" i="205"/>
  <c r="D92" i="205"/>
  <c r="G91" i="205"/>
  <c r="D91" i="205"/>
  <c r="G90" i="205"/>
  <c r="D90" i="205"/>
  <c r="G89" i="205"/>
  <c r="D89" i="205"/>
  <c r="G88" i="205"/>
  <c r="D88" i="205"/>
  <c r="G87" i="205"/>
  <c r="D87" i="205"/>
  <c r="G86" i="205"/>
  <c r="D86" i="205"/>
  <c r="G85" i="205"/>
  <c r="D85" i="205"/>
  <c r="G84" i="205"/>
  <c r="D84" i="205"/>
  <c r="G83" i="205"/>
  <c r="D83" i="205"/>
  <c r="G82" i="205"/>
  <c r="D82" i="205"/>
  <c r="G81" i="205"/>
  <c r="D81" i="205"/>
  <c r="G80" i="205"/>
  <c r="D80" i="205"/>
  <c r="G79" i="205"/>
  <c r="D79" i="205"/>
  <c r="G78" i="205"/>
  <c r="D78" i="205"/>
  <c r="G77" i="205"/>
  <c r="D77" i="205"/>
  <c r="G76" i="205"/>
  <c r="D76" i="205"/>
  <c r="G75" i="205"/>
  <c r="D75" i="205"/>
  <c r="G74" i="205"/>
  <c r="D74" i="205"/>
  <c r="G73" i="205"/>
  <c r="D73" i="205"/>
  <c r="G72" i="205"/>
  <c r="D72" i="205"/>
  <c r="G71" i="205"/>
  <c r="D71" i="205"/>
  <c r="G70" i="205"/>
  <c r="D70" i="205"/>
  <c r="G69" i="205"/>
  <c r="D69" i="205"/>
  <c r="G68" i="205"/>
  <c r="D68" i="205"/>
  <c r="G67" i="205"/>
  <c r="D67" i="205"/>
  <c r="G66" i="205"/>
  <c r="D66" i="205"/>
  <c r="G65" i="205"/>
  <c r="D65" i="205"/>
  <c r="G64" i="205"/>
  <c r="D64" i="205"/>
  <c r="G63" i="205"/>
  <c r="D63" i="205"/>
  <c r="G62" i="205"/>
  <c r="D62" i="205"/>
  <c r="G61" i="205"/>
  <c r="D61" i="205"/>
  <c r="G60" i="205"/>
  <c r="D60" i="205"/>
  <c r="G59" i="205"/>
  <c r="D59" i="205"/>
  <c r="G58" i="205"/>
  <c r="D58" i="205"/>
  <c r="G57" i="205"/>
  <c r="D57" i="205"/>
  <c r="G56" i="205"/>
  <c r="D56" i="205"/>
  <c r="G55" i="205"/>
  <c r="D55" i="205"/>
  <c r="G54" i="205"/>
  <c r="D54" i="205"/>
  <c r="G53" i="205"/>
  <c r="D53" i="205"/>
  <c r="G52" i="205"/>
  <c r="D52" i="205"/>
  <c r="G51" i="205"/>
  <c r="D51" i="205"/>
  <c r="G50" i="205"/>
  <c r="D50" i="205"/>
  <c r="G49" i="205"/>
  <c r="D49" i="205"/>
  <c r="G48" i="205"/>
  <c r="D48" i="205"/>
  <c r="G47" i="205"/>
  <c r="D47" i="205"/>
  <c r="G46" i="205"/>
  <c r="D46" i="205"/>
  <c r="G45" i="205"/>
  <c r="D45" i="205"/>
  <c r="G44" i="205"/>
  <c r="D44" i="205"/>
  <c r="G43" i="205"/>
  <c r="D43" i="205"/>
  <c r="G42" i="205"/>
  <c r="D42" i="205"/>
  <c r="G41" i="205"/>
  <c r="D41" i="205"/>
  <c r="G40" i="205"/>
  <c r="D40" i="205"/>
  <c r="G39" i="205"/>
  <c r="D39" i="205"/>
  <c r="G38" i="205"/>
  <c r="D38" i="205"/>
  <c r="G37" i="205"/>
  <c r="D37" i="205"/>
  <c r="G36" i="205"/>
  <c r="D36" i="205"/>
  <c r="G35" i="205"/>
  <c r="D35" i="205"/>
  <c r="G34" i="205"/>
  <c r="D34" i="205"/>
  <c r="G33" i="205"/>
  <c r="D33" i="205"/>
  <c r="G32" i="205"/>
  <c r="D32" i="205"/>
  <c r="G31" i="205"/>
  <c r="D31" i="205"/>
  <c r="G30" i="205"/>
  <c r="D30" i="205"/>
  <c r="G29" i="205"/>
  <c r="D29" i="205"/>
  <c r="G28" i="205"/>
  <c r="D28" i="205"/>
  <c r="G27" i="205"/>
  <c r="D27" i="205"/>
  <c r="G26" i="205"/>
  <c r="D26" i="205"/>
  <c r="G25" i="205"/>
  <c r="D25" i="205"/>
  <c r="G24" i="205"/>
  <c r="D24" i="205"/>
  <c r="G23" i="205"/>
  <c r="D23" i="205"/>
  <c r="G22" i="205"/>
  <c r="D22" i="205"/>
  <c r="G21" i="205"/>
  <c r="D21" i="205"/>
  <c r="G20" i="205"/>
  <c r="D20" i="205"/>
  <c r="G19" i="205"/>
  <c r="D19" i="205"/>
  <c r="G18" i="205"/>
  <c r="D18" i="205"/>
  <c r="G17" i="205"/>
  <c r="D17" i="205"/>
  <c r="G16" i="205"/>
  <c r="D16" i="205"/>
  <c r="G15" i="205"/>
  <c r="D15" i="205"/>
  <c r="G14" i="205"/>
  <c r="D14" i="205"/>
  <c r="G13" i="205"/>
  <c r="D13" i="205"/>
  <c r="G12" i="205"/>
  <c r="D12" i="205"/>
  <c r="G11" i="205"/>
  <c r="D11" i="205"/>
  <c r="G10" i="205"/>
  <c r="D10" i="205"/>
  <c r="G9" i="205"/>
  <c r="D9" i="205"/>
  <c r="G8" i="205"/>
  <c r="D8" i="205"/>
  <c r="G7" i="205"/>
  <c r="D7" i="205"/>
  <c r="G6" i="205"/>
  <c r="D6" i="205"/>
  <c r="J1017" i="205"/>
  <c r="J1027" i="205"/>
  <c r="J1031" i="205"/>
  <c r="J1035" i="205"/>
  <c r="J1039" i="205"/>
  <c r="J1043" i="205"/>
  <c r="J1047" i="205"/>
  <c r="J1051" i="205"/>
  <c r="J1055" i="205"/>
  <c r="J1059" i="205"/>
  <c r="J1063" i="205"/>
  <c r="J1067" i="205"/>
  <c r="J1071" i="205"/>
  <c r="J1075" i="205"/>
  <c r="J1079" i="205"/>
  <c r="J1083" i="205"/>
  <c r="J1087" i="205"/>
  <c r="J1091" i="205"/>
  <c r="J1095" i="205"/>
  <c r="J1099" i="205"/>
  <c r="J1103" i="205"/>
  <c r="J1107" i="205"/>
  <c r="J1111" i="205"/>
  <c r="J1115" i="205"/>
  <c r="J1119" i="205"/>
  <c r="J1123" i="205"/>
  <c r="J1127" i="205"/>
  <c r="J1131" i="205"/>
  <c r="J1135" i="205"/>
  <c r="J1139" i="205"/>
  <c r="J1143" i="205"/>
  <c r="J1147" i="205"/>
  <c r="J1151" i="205"/>
  <c r="J1155" i="205"/>
  <c r="J1159" i="205"/>
  <c r="J1163" i="205"/>
  <c r="J1167" i="205"/>
  <c r="J1171" i="205"/>
  <c r="J1175" i="205"/>
  <c r="J1179" i="205"/>
  <c r="J1183" i="205"/>
  <c r="J1187" i="205"/>
  <c r="J1188" i="205"/>
  <c r="J1191" i="205"/>
  <c r="J1195" i="205"/>
  <c r="J1196" i="205"/>
  <c r="J1199" i="205"/>
  <c r="J1203" i="205"/>
  <c r="J1204" i="205"/>
  <c r="J1207" i="205"/>
  <c r="J1211" i="205"/>
  <c r="J1212" i="205"/>
  <c r="J1026" i="205"/>
  <c r="J1028" i="205"/>
  <c r="J1029" i="205"/>
  <c r="J1030" i="205"/>
  <c r="J1032" i="205"/>
  <c r="J1033" i="205"/>
  <c r="J1034" i="205"/>
  <c r="J1036" i="205"/>
  <c r="J1037" i="205"/>
  <c r="J1038" i="205"/>
  <c r="J1040" i="205"/>
  <c r="J1041" i="205"/>
  <c r="J1042" i="205"/>
  <c r="J1044" i="205"/>
  <c r="J1045" i="205"/>
  <c r="J1046" i="205"/>
  <c r="J1048" i="205"/>
  <c r="J1049" i="205"/>
  <c r="J1050" i="205"/>
  <c r="J1052" i="205"/>
  <c r="J1053" i="205"/>
  <c r="J1054" i="205"/>
  <c r="J1056" i="205"/>
  <c r="J1057" i="205"/>
  <c r="J1058" i="205"/>
  <c r="J1060" i="205"/>
  <c r="J1061" i="205"/>
  <c r="J1062" i="205"/>
  <c r="J1064" i="205"/>
  <c r="J1065" i="205"/>
  <c r="J1066" i="205"/>
  <c r="J1068" i="205"/>
  <c r="J1069" i="205"/>
  <c r="J1070" i="205"/>
  <c r="J1072" i="205"/>
  <c r="J1073" i="205"/>
  <c r="J1074" i="205"/>
  <c r="J1076" i="205"/>
  <c r="J1077" i="205"/>
  <c r="J1078" i="205"/>
  <c r="J1080" i="205"/>
  <c r="J1081" i="205"/>
  <c r="J1082" i="205"/>
  <c r="J1084" i="205"/>
  <c r="J1085" i="205"/>
  <c r="J1086" i="205"/>
  <c r="J1088" i="205"/>
  <c r="J1089" i="205"/>
  <c r="J1090" i="205"/>
  <c r="J1092" i="205"/>
  <c r="J1093" i="205"/>
  <c r="J1094" i="205"/>
  <c r="J1096" i="205"/>
  <c r="J1097" i="205"/>
  <c r="J1098" i="205"/>
  <c r="J1100" i="205"/>
  <c r="J1101" i="205"/>
  <c r="J1102" i="205"/>
  <c r="J1104" i="205"/>
  <c r="J1105" i="205"/>
  <c r="J1106" i="205"/>
  <c r="J1108" i="205"/>
  <c r="J1109" i="205"/>
  <c r="J1110" i="205"/>
  <c r="J1112" i="205"/>
  <c r="J1113" i="205"/>
  <c r="J1114" i="205"/>
  <c r="J1116" i="205"/>
  <c r="J1117" i="205"/>
  <c r="J1118" i="205"/>
  <c r="J1120" i="205"/>
  <c r="J1121" i="205"/>
  <c r="J1122" i="205"/>
  <c r="J1124" i="205"/>
  <c r="J1125" i="205"/>
  <c r="J1126" i="205"/>
  <c r="J1128" i="205"/>
  <c r="J1129" i="205"/>
  <c r="J1130" i="205"/>
  <c r="J1132" i="205"/>
  <c r="J1133" i="205"/>
  <c r="J1134" i="205"/>
  <c r="J1136" i="205"/>
  <c r="J1137" i="205"/>
  <c r="J1138" i="205"/>
  <c r="J1140" i="205"/>
  <c r="J1141" i="205"/>
  <c r="J1142" i="205"/>
  <c r="J1144" i="205"/>
  <c r="J1145" i="205"/>
  <c r="J1146" i="205"/>
  <c r="J1148" i="205"/>
  <c r="J1149" i="205"/>
  <c r="J1150" i="205"/>
  <c r="J1152" i="205"/>
  <c r="J1153" i="205"/>
  <c r="J1154" i="205"/>
  <c r="J1156" i="205"/>
  <c r="J1157" i="205"/>
  <c r="J1158" i="205"/>
  <c r="J1160" i="205"/>
  <c r="J1161" i="205"/>
  <c r="J1162" i="205"/>
  <c r="J1164" i="205"/>
  <c r="J1165" i="205"/>
  <c r="J1166" i="205"/>
  <c r="J1168" i="205"/>
  <c r="J1169" i="205"/>
  <c r="J1170" i="205"/>
  <c r="J1172" i="205"/>
  <c r="J1173" i="205"/>
  <c r="J1174" i="205"/>
  <c r="J1176" i="205"/>
  <c r="J1177" i="205"/>
  <c r="J1178" i="205"/>
  <c r="J1180" i="205"/>
  <c r="J1181" i="205"/>
  <c r="J1182" i="205"/>
  <c r="J1184" i="205"/>
  <c r="J1185" i="205"/>
  <c r="J1186" i="205"/>
  <c r="J1189" i="205"/>
  <c r="J1190" i="205"/>
  <c r="J1192" i="205"/>
  <c r="J1193" i="205"/>
  <c r="J1194" i="205"/>
  <c r="J1197" i="205"/>
  <c r="J1198" i="205"/>
  <c r="J1200" i="205"/>
  <c r="J1201" i="205"/>
  <c r="J1202" i="205"/>
  <c r="J1205" i="205"/>
  <c r="J1206" i="205"/>
  <c r="J1208" i="205"/>
  <c r="J1209" i="205"/>
  <c r="J1210" i="205"/>
  <c r="J1213" i="205"/>
  <c r="H11" i="192"/>
  <c r="H29" i="192" s="1"/>
  <c r="P29" i="192"/>
  <c r="N29" i="192"/>
  <c r="L29" i="192"/>
  <c r="J29" i="192"/>
  <c r="P28" i="192"/>
  <c r="N28" i="192"/>
  <c r="L28" i="192"/>
  <c r="J28" i="192"/>
  <c r="H28" i="192"/>
  <c r="H11" i="153"/>
  <c r="H29" i="153"/>
  <c r="L1" i="153"/>
  <c r="F14" i="207"/>
  <c r="J34" i="153" s="1"/>
  <c r="F16" i="207"/>
  <c r="J38" i="153" s="1"/>
  <c r="F13" i="207"/>
  <c r="D12" i="207"/>
  <c r="A3" i="207"/>
  <c r="H1006" i="205"/>
  <c r="A3" i="205"/>
  <c r="A5" i="205" s="1"/>
  <c r="N19" i="192"/>
  <c r="N23" i="192"/>
  <c r="L19" i="192"/>
  <c r="L23" i="192" s="1"/>
  <c r="J19" i="192"/>
  <c r="J23" i="192" s="1"/>
  <c r="H19" i="192"/>
  <c r="H23" i="192" s="1"/>
  <c r="A23" i="192"/>
  <c r="B21" i="192"/>
  <c r="A21" i="192"/>
  <c r="A19" i="192"/>
  <c r="K60" i="124"/>
  <c r="B38" i="192"/>
  <c r="A38" i="192"/>
  <c r="B17" i="192"/>
  <c r="A17" i="192"/>
  <c r="A15" i="192"/>
  <c r="B15" i="192"/>
  <c r="H23" i="153"/>
  <c r="T33" i="192"/>
  <c r="A71" i="124"/>
  <c r="O17" i="124"/>
  <c r="J1025" i="205"/>
  <c r="J1023" i="205"/>
  <c r="J1021" i="205"/>
  <c r="J1019" i="205"/>
  <c r="J1024" i="205"/>
  <c r="J1022" i="205"/>
  <c r="J1020" i="205"/>
  <c r="J1018" i="205"/>
  <c r="J1015" i="205"/>
  <c r="G10" i="210" l="1"/>
  <c r="E10" i="211"/>
  <c r="A58" i="192"/>
  <c r="E11" i="211"/>
  <c r="A1" i="188"/>
  <c r="A1" i="192"/>
  <c r="C1014" i="205"/>
  <c r="J1014" i="205"/>
  <c r="J1006" i="205" s="1"/>
  <c r="J15" i="153" s="1"/>
  <c r="F9" i="207"/>
  <c r="A18" i="207" s="1"/>
  <c r="D9" i="211"/>
  <c r="A14" i="211" s="1"/>
  <c r="A5" i="211" s="1"/>
  <c r="J33" i="153"/>
  <c r="J36" i="153" s="1"/>
  <c r="J40" i="153" s="1"/>
  <c r="H45" i="192"/>
  <c r="P12" i="192"/>
  <c r="P30" i="192" s="1"/>
  <c r="V9" i="124"/>
  <c r="J12" i="192" s="1"/>
  <c r="X9" i="124"/>
  <c r="N12" i="192" s="1"/>
  <c r="N30" i="192" s="1"/>
  <c r="AA8" i="124"/>
  <c r="AA11" i="124"/>
  <c r="P3" i="192" s="1"/>
  <c r="Z11" i="124"/>
  <c r="P2" i="192" s="1"/>
  <c r="A5" i="207"/>
  <c r="F12" i="207"/>
  <c r="H45" i="153"/>
  <c r="AA7" i="124"/>
  <c r="AB7" i="124" s="1"/>
  <c r="A74" i="188"/>
  <c r="G11" i="210"/>
  <c r="A75" i="188"/>
  <c r="A77" i="153"/>
  <c r="J1004" i="205"/>
  <c r="F11" i="207"/>
  <c r="A68" i="127"/>
  <c r="F10" i="207"/>
  <c r="A78" i="153"/>
  <c r="A69" i="127"/>
  <c r="F9" i="210"/>
  <c r="A14" i="210" s="1"/>
  <c r="O4" i="127"/>
  <c r="E51" i="192"/>
  <c r="D55" i="153"/>
  <c r="H54" i="127"/>
  <c r="I1003" i="205"/>
  <c r="A1008" i="205" s="1"/>
  <c r="Z7" i="124"/>
  <c r="H4" i="153"/>
  <c r="Z8" i="124"/>
  <c r="Z10" i="124" s="1"/>
  <c r="H2" i="153" s="1"/>
  <c r="P4" i="192"/>
  <c r="O4" i="188"/>
  <c r="J1005" i="205"/>
  <c r="J37" i="124"/>
  <c r="A60" i="127"/>
  <c r="A53" i="124"/>
  <c r="A57" i="192"/>
  <c r="AB8" i="124" l="1"/>
  <c r="A20" i="124" s="1"/>
  <c r="AA13" i="124"/>
  <c r="O3" i="188" s="1"/>
  <c r="J19" i="153"/>
  <c r="J23" i="153" s="1"/>
  <c r="J47" i="153" s="1"/>
  <c r="B47" i="153" s="1"/>
  <c r="P15" i="192"/>
  <c r="P19" i="192" s="1"/>
  <c r="P23" i="192" s="1"/>
  <c r="R23" i="192" s="1"/>
  <c r="AA14" i="124"/>
  <c r="J30" i="192"/>
  <c r="R34" i="192"/>
  <c r="R35" i="192"/>
  <c r="R21" i="192"/>
  <c r="AA10" i="124"/>
  <c r="H3" i="153" s="1"/>
  <c r="AA12" i="124"/>
  <c r="O3" i="127" s="1"/>
  <c r="Z13" i="124"/>
  <c r="O2" i="188" s="1"/>
  <c r="Z14" i="124"/>
  <c r="D7" i="211" s="1"/>
  <c r="Z12" i="124"/>
  <c r="O2" i="127" s="1"/>
  <c r="I1002" i="205" l="1"/>
  <c r="D8" i="211"/>
  <c r="F8" i="207"/>
  <c r="R19" i="192"/>
  <c r="R17" i="192"/>
  <c r="R15" i="192"/>
  <c r="F8" i="210"/>
  <c r="F7" i="210"/>
  <c r="F7" i="207"/>
  <c r="I1001" i="205"/>
  <c r="R36" i="192"/>
  <c r="R33" i="192"/>
  <c r="P40" i="192" l="1"/>
  <c r="R40" i="192" s="1"/>
  <c r="R38" i="192"/>
  <c r="K53" i="124" s="1"/>
</calcChain>
</file>

<file path=xl/comments1.xml><?xml version="1.0" encoding="utf-8"?>
<comments xmlns="http://schemas.openxmlformats.org/spreadsheetml/2006/main">
  <authors>
    <author>We</author>
  </authors>
  <commentList>
    <comment ref="O17" authorId="0" shapeId="0">
      <text>
        <r>
          <rPr>
            <sz val="9"/>
            <color indexed="81"/>
            <rFont val="Arial"/>
            <family val="2"/>
          </rPr>
          <t>Das voreingestellte (aktuelle) 
Datum kann überschrieben werden.</t>
        </r>
      </text>
    </comment>
  </commentList>
</comments>
</file>

<file path=xl/sharedStrings.xml><?xml version="1.0" encoding="utf-8"?>
<sst xmlns="http://schemas.openxmlformats.org/spreadsheetml/2006/main" count="2450" uniqueCount="614">
  <si>
    <t>Ort, Datum</t>
  </si>
  <si>
    <t>1.</t>
  </si>
  <si>
    <t>2.</t>
  </si>
  <si>
    <t xml:space="preserve">Aktenzeichen: </t>
  </si>
  <si>
    <t>Tel.-Nr.:</t>
  </si>
  <si>
    <t>Datum:</t>
  </si>
  <si>
    <t>¹</t>
  </si>
  <si>
    <t>E-Mail-Adresse:</t>
  </si>
  <si>
    <t>Betrag in €</t>
  </si>
  <si>
    <t>Eingangsstempel</t>
  </si>
  <si>
    <t>Gesamtsumme der Finanzierung</t>
  </si>
  <si>
    <t>lfd.
Nr.</t>
  </si>
  <si>
    <t>Zuwendungsempfänger/Anschrift</t>
  </si>
  <si>
    <t>Ausgabenerklärung gemäß VO (EU) Nr. 1303/2013 und VO (EU) Nr. 1304/2013</t>
  </si>
  <si>
    <t>I. Allgemeine Angaben¹</t>
  </si>
  <si>
    <t>Ansprechpartner/in:</t>
  </si>
  <si>
    <t>Zuwendungsbescheid vom:</t>
  </si>
  <si>
    <t>letzter Änderungsbescheid vom:</t>
  </si>
  <si>
    <t>Bewilligungszeitraum vom:</t>
  </si>
  <si>
    <t>bis:</t>
  </si>
  <si>
    <t>Erklärungszeitraum vom:</t>
  </si>
  <si>
    <t>rechtsverbindliche Unterschrift(en) des Zuwendungsempfängers</t>
  </si>
  <si>
    <t></t>
  </si>
  <si>
    <t>die Ausgaben notwendig waren, wirtschaftlich und sparsam verwendet wurden.</t>
  </si>
  <si>
    <t>Ich bestätige, dass</t>
  </si>
  <si>
    <t xml:space="preserve">Projektbezeichnung:
</t>
  </si>
  <si>
    <t>Bescheid vom</t>
  </si>
  <si>
    <t>Gesamtsumme der zuwendungsfähigen Ausgaben</t>
  </si>
  <si>
    <t>Nummer des 
Bankauszuges</t>
  </si>
  <si>
    <t>Datum der
Wertstellung</t>
  </si>
  <si>
    <t>die Angaben in diesem Nachweis richtig und vollständig sind.</t>
  </si>
  <si>
    <t>Einnahmen</t>
  </si>
  <si>
    <t>davon für</t>
  </si>
  <si>
    <t>Kürzel DFS</t>
  </si>
  <si>
    <t>Pflichtangabe ja/nein</t>
  </si>
  <si>
    <r>
      <t>II. Auszahlung Fördermittel im Erklärungszeitraum</t>
    </r>
    <r>
      <rPr>
        <sz val="9"/>
        <rFont val="Arial"/>
        <family val="2"/>
      </rPr>
      <t xml:space="preserve"> (gemäß Belegliste "Einnahmen")</t>
    </r>
  </si>
  <si>
    <t>Betrag
in €</t>
  </si>
  <si>
    <t>12 - Berufsgattung 1 oder 2</t>
  </si>
  <si>
    <t>Gartenbauberufe, Floristik [Helfer oder Fachkraft]</t>
  </si>
  <si>
    <t>223 - Berufsgattung 1 oder 2</t>
  </si>
  <si>
    <t>Holzbe- und verarbeitung [Helfer oder Fachkraft]</t>
  </si>
  <si>
    <t>232 - Berufsgattung 2</t>
  </si>
  <si>
    <t>Technische Mediengestaltung [Fachkraft]</t>
  </si>
  <si>
    <t>232 - Berufsgattung 3</t>
  </si>
  <si>
    <t>Technische Mediengestaltung [Spezialist]</t>
  </si>
  <si>
    <t>24 - Berufsgattung 1</t>
  </si>
  <si>
    <t>Metallerzeugung, Metallbearbeitung, Metallbau [Helfer]</t>
  </si>
  <si>
    <t>24 - Berufsgattung 2</t>
  </si>
  <si>
    <t>Metallerzeugung, Metallbearbeitung, Metallbau [Fachkraft]</t>
  </si>
  <si>
    <t>242 - Berufsgattung 3</t>
  </si>
  <si>
    <t>Spanende Metallbearbeitung [Spezialist]</t>
  </si>
  <si>
    <t>24422_G</t>
  </si>
  <si>
    <t>Gasschweißen (G) [Fachkraft]</t>
  </si>
  <si>
    <t>24422_E</t>
  </si>
  <si>
    <t>Lichtbogenschweißen (E) [Fachkraft]</t>
  </si>
  <si>
    <t>24422_WIG_St</t>
  </si>
  <si>
    <t>Wolfram-Inertgasschweißen (WIG) - Werkstoff Stahl (St) [Fachkraft]</t>
  </si>
  <si>
    <t>24422_WIG_CrNi</t>
  </si>
  <si>
    <t>Wolfram-Inertgasschweißen (WIG) - Werkstoff Chrom/Nickel (CrNi) [Fachkraft]</t>
  </si>
  <si>
    <t>24422_WIG_Al</t>
  </si>
  <si>
    <t>Wolfram-Inertgasschweißen (WIG) - Werkstoff Aluminium (Al) [Fachkraft]</t>
  </si>
  <si>
    <t>24422_WIG_Cu</t>
  </si>
  <si>
    <t>Wolfram-Inertgasschweißen (WIG) - Werkstoff Kupfer (Cu) [Fachkraft]</t>
  </si>
  <si>
    <t>24422_MSG_St</t>
  </si>
  <si>
    <t>Metallschutzgasschweißen Metallaktivgas (MAG), Metallinertgas (MIG) - Werkstoff Stahl (St) [Fachkraft]</t>
  </si>
  <si>
    <t>24422_MSG_CrNi</t>
  </si>
  <si>
    <t>Metallschutzgasschweißen Metallaktivgas (MAG), Metallinertgas (MIG) - Werkstoff Chrom/Nickel (CrNi) [Fachkraft]</t>
  </si>
  <si>
    <t>24422_MSG_Al</t>
  </si>
  <si>
    <t>Metallschutzgasschweißen Metallaktivgas (MAG), Metallinertgas (MIG) - Werkstoff Aluminium (Al) [Fachkraft]</t>
  </si>
  <si>
    <t>24422_B</t>
  </si>
  <si>
    <t>Brennschneiden [Fachkraft]</t>
  </si>
  <si>
    <t>24422_Anderes Verfahren</t>
  </si>
  <si>
    <t>Andere Verfahren der Schweiß-, Verbindungstechnik [Fachkraft]</t>
  </si>
  <si>
    <t>2442 - Berufsgattung 3 oder 4</t>
  </si>
  <si>
    <t>Schweiß-, Verbindungstechnik [Spezialist oder Experte]</t>
  </si>
  <si>
    <t>25 - Berufsgattung 2</t>
  </si>
  <si>
    <t>Maschinen- und Fahrzeugtechnikberufe [Fachkraft]</t>
  </si>
  <si>
    <t>26 - Berufsgattung 2</t>
  </si>
  <si>
    <t>Mechatronik-, Energie- und Elektroberufe [Fachkraft]</t>
  </si>
  <si>
    <t>26 - Berufsgattung 3</t>
  </si>
  <si>
    <t>Mechatronik-, Energie- und Elektroberufe [Spezialist]</t>
  </si>
  <si>
    <t>27 - Berufsgattung 2</t>
  </si>
  <si>
    <t>Technisches Zeichnen, Konstruktion, Modellbau [Fachkraft]</t>
  </si>
  <si>
    <t>27 - Berufsgattung 3</t>
  </si>
  <si>
    <t>Konstruktions- und Gerätebau, technische Qualitätssicherung [Spezialist]</t>
  </si>
  <si>
    <t>29 - Berufsgattung 1 oder 2</t>
  </si>
  <si>
    <t>Lebensmittelherstellung und -verarbeitung [Helfer oder Fachkraft]</t>
  </si>
  <si>
    <t>32 - Berufsgattung 1 oder 2</t>
  </si>
  <si>
    <t>Hoch- und Tiefbauberufe [Helfer oder Fachkraft]</t>
  </si>
  <si>
    <t>33 - Berufsgattung 1 oder 2</t>
  </si>
  <si>
    <t>(Innen-) Ausbauberufe [Helfer oder Fachkraft]</t>
  </si>
  <si>
    <t>34 - Berufsgattung 2</t>
  </si>
  <si>
    <t>Gebäudetechnik und versorgungstechnische Berufe [Fachkraft]</t>
  </si>
  <si>
    <t>41 - Berufsgattung 2</t>
  </si>
  <si>
    <t>Mathematik-, Biologie-, Chemie-, Physikberufe [Fachkraft]</t>
  </si>
  <si>
    <t>42 - Berufsgattung 3</t>
  </si>
  <si>
    <t>Geologie-, Geographie-, Umweltschutzberufe [Spezialist]</t>
  </si>
  <si>
    <t>43 - Berufsgattung 2</t>
  </si>
  <si>
    <t>Informatik und andere IKT-Berufe [Fachkraft]</t>
  </si>
  <si>
    <t>43 - Berufsgattung 3</t>
  </si>
  <si>
    <t>Informatik und andere IKT-Berufe [Spezialist]</t>
  </si>
  <si>
    <t>43 - Berufsgattung 4</t>
  </si>
  <si>
    <t>Informatik und andere IKT-Berufe [Experte]</t>
  </si>
  <si>
    <t>51 - Berufsgattung 1 oder 2</t>
  </si>
  <si>
    <t>Verkehr, Logistik (außer Fahrzeugführung) [Helfer oder Fachkraft]</t>
  </si>
  <si>
    <t>51 - Berufsgattung 3</t>
  </si>
  <si>
    <t xml:space="preserve">Verkehr, Logistik (außer Fahrzeugführung) [Spezialist] </t>
  </si>
  <si>
    <t>5252 - Berufsgattung 2</t>
  </si>
  <si>
    <t>Führer von Erdbewegungs- und verwandten Maschinen [Fachkraft]</t>
  </si>
  <si>
    <t>5253 - Berufsgattung 1</t>
  </si>
  <si>
    <t>Kranführer, Bediener Hebeeinrichtungen [Helfer]</t>
  </si>
  <si>
    <t>5253 - Berufsgattung 2</t>
  </si>
  <si>
    <t>Kranführer, Bediener Hebeeinrichtungen [Fachkraft]</t>
  </si>
  <si>
    <t>53 - Berufsgattung 2</t>
  </si>
  <si>
    <t>Schutz-, Sicherheits-, Überwachungsberufe [Fachkraft]</t>
  </si>
  <si>
    <t>53 - Berufsgattung 3</t>
  </si>
  <si>
    <t>Schutz-, Sicherheits-, Überwachungsberufe [Spezialist]</t>
  </si>
  <si>
    <t>54 - Berufsgattung 1 oder 2</t>
  </si>
  <si>
    <t>Reinigungsberufe [Helfer oder Fachkraft]</t>
  </si>
  <si>
    <t>61 - Berufsgattung 2</t>
  </si>
  <si>
    <t>Einkaufs-, Vertriebs- und Handelsberufe [Fachkraft]</t>
  </si>
  <si>
    <t>61 - Berufsgattung 3</t>
  </si>
  <si>
    <t>Einkaufs-, Vertriebs- und Handelsberufe [Spezialist]</t>
  </si>
  <si>
    <t>62 - Berufsgattung 1 oder 2</t>
  </si>
  <si>
    <t>Verkaufsberufe [Helfer oder Fachkraft]</t>
  </si>
  <si>
    <t>63 - Berufsgattung 1 oder 2</t>
  </si>
  <si>
    <t>Tourismus-, Hotel- und Gaststättenberufe [Helfer oder Fachkraft]</t>
  </si>
  <si>
    <t>71 - Berufsgattung 1 oder 2</t>
  </si>
  <si>
    <t>Unternehmensorganisation, -strategie, Büro und Sekretariat [Helfer oder Fachkraft]</t>
  </si>
  <si>
    <t>71 - Berufsgattung 3</t>
  </si>
  <si>
    <t>Unternehmensorganisation, -strategie, Büro und Sekretariat [Spezialist]</t>
  </si>
  <si>
    <t>71 - Berufsgattung 4</t>
  </si>
  <si>
    <t>Unternehmensorganisation, -strategie, Büro und Sekretariat [Experte]</t>
  </si>
  <si>
    <t>715 - Berufsgattung 2</t>
  </si>
  <si>
    <t>Personalwesen und -dienstleistung [Fachkraft]</t>
  </si>
  <si>
    <t>72 - Berufsgattung 2</t>
  </si>
  <si>
    <t>Finanzdienstleistungen, Rechnungswesen, Steuerberatung [Fachkraft]</t>
  </si>
  <si>
    <t>72 - Berufsgattung 3</t>
  </si>
  <si>
    <t>Finanzdienstleistungen, Rechnungswesen, Steuerberatung [Spezialist]</t>
  </si>
  <si>
    <t>73 - Berufsgattung 1 oder 2</t>
  </si>
  <si>
    <t>Berufe in Recht und Verwaltung [Helfer oder Fachkraft]</t>
  </si>
  <si>
    <t>73 - Berufsgattung 3</t>
  </si>
  <si>
    <t>Berufe in Recht und Verwaltung [Spezialist]</t>
  </si>
  <si>
    <t>81 - Berufsgattung 1 oder 2</t>
  </si>
  <si>
    <t>Medizinische Gesundheitsberufe [Helfer oder Fachkraft]</t>
  </si>
  <si>
    <t>81 - Berufsgattung 3</t>
  </si>
  <si>
    <t>Medizinische Gesundheitsberufe [Spezialist]</t>
  </si>
  <si>
    <t>81 - Berufsgattung 4</t>
  </si>
  <si>
    <t>Medizinische Gesundheitsberufe [Experte]</t>
  </si>
  <si>
    <t>82 - Berufsgattung 1 oder 2</t>
  </si>
  <si>
    <t>Nichtmedizinische Gesundheitsberufe, Körperpflege, Medizintechnik [Helfer oder Fachkraft]</t>
  </si>
  <si>
    <t>82Altenpflege - Berufsgattung 1 oder 2</t>
  </si>
  <si>
    <t>Altenpflege [Helfer oder Fachkraft]</t>
  </si>
  <si>
    <t>82 - Berufsgattung 3 oder 4</t>
  </si>
  <si>
    <t>Nichtmedizinische Gesundheitsberufe, Körperpflege, Medizintechnik [Spezialist oder Experte]</t>
  </si>
  <si>
    <t>831 - Berufsgattung 1 oder 2</t>
  </si>
  <si>
    <t>Erziehung, Sozialarbeit, Heilerziehungspflege [Helfer oder Fachkraft]</t>
  </si>
  <si>
    <t>832 - Berufsgattung 1 oder 2</t>
  </si>
  <si>
    <t>Hauswirtschaft [Helfer oder Fachkraft]</t>
  </si>
  <si>
    <t>84 - Berufsgattung 3</t>
  </si>
  <si>
    <t>Lehrende und ausbildende Berufe [Spezialist]</t>
  </si>
  <si>
    <t>84513 - Berufsgattung 3</t>
  </si>
  <si>
    <t>Fahrlehrer [Spezialist]</t>
  </si>
  <si>
    <t>84 - Berufsgattung 4</t>
  </si>
  <si>
    <t>Lehrende und ausbildende Berufe [Experte]</t>
  </si>
  <si>
    <t>92 - Berufsgattung 2</t>
  </si>
  <si>
    <t>Werbung, Marketing, kaufmännische und redaktionelle Medienberufe [Fachkraft]</t>
  </si>
  <si>
    <t>92 - Berufsgattung 3</t>
  </si>
  <si>
    <t>Werbung, Marketing, kaufmännische und redaktionelle Medienberufe [Spezialist]</t>
  </si>
  <si>
    <t>94 - Berufsgattung 3 oder 4</t>
  </si>
  <si>
    <t>Darstellende, unterhaltende Berufe [Spezialist oder Experte]</t>
  </si>
  <si>
    <t>000 - Berufsgattung 0_BPW</t>
  </si>
  <si>
    <t>Berufspraktische Weiterbildung mit mehreren fachlichen Schwerpunkten</t>
  </si>
  <si>
    <t>Schwellenwert - Berufsgattung 1 oder 2</t>
  </si>
  <si>
    <t>Bildungsziele, die nicht den oben genannten Berufsgruppen/-gattungen zugeordnet werden können [Helfer oder Fachkraft]</t>
  </si>
  <si>
    <t>Schwellenwert - Berufsgattung 3 oder 4</t>
  </si>
  <si>
    <t>Bildungsziele, die nicht den oben genannten Berufsgruppen/-gattungen zugeordnet werden können [Spezialist oder Experte]</t>
  </si>
  <si>
    <t>Schwellenwert 013 - Berufsgattung 2</t>
  </si>
  <si>
    <t>Umschulungsbegleitende Hilfen … [mit und ohne Lernprozessbegleitung]</t>
  </si>
  <si>
    <t>B-DKS
lt. Bescheid
in €</t>
  </si>
  <si>
    <t>Kurzbezeichnung lt. KIdB 2010</t>
  </si>
  <si>
    <t>Pauschale Ausgaben nach Bundes-Durchschnittskostensatz (B-DKS)</t>
  </si>
  <si>
    <t>3. ausgezahlte/zurückgezahlte Mittel</t>
  </si>
  <si>
    <t>Änderungsdokumentation</t>
  </si>
  <si>
    <t>Version</t>
  </si>
  <si>
    <t>Datum</t>
  </si>
  <si>
    <t>Beschreibung der Änderung</t>
  </si>
  <si>
    <t>V 1.0</t>
  </si>
  <si>
    <t>Ersterstellung</t>
  </si>
  <si>
    <t>Berichtsraster für Sachberichte</t>
  </si>
  <si>
    <t>1. Kurze Darstellung</t>
  </si>
  <si>
    <t>2. Erläuterungen</t>
  </si>
  <si>
    <t>3. Ergebnisbilanz</t>
  </si>
  <si>
    <t>Weitere Ausführungen bitte als Anlage beifügen!</t>
  </si>
  <si>
    <t>Ø</t>
  </si>
  <si>
    <t>des Hintergrundes und der Zielsetzung des Projektes</t>
  </si>
  <si>
    <t>der Rahmenbedingungen des Projektes</t>
  </si>
  <si>
    <t>der Maßnahmeplanung und des Projektablaufes</t>
  </si>
  <si>
    <t>der Zusammensetzung der Zielgruppe</t>
  </si>
  <si>
    <t>der ggf. vorhandenen Besonderheiten des Projektes/der Zielgruppe</t>
  </si>
  <si>
    <t>zu etwaigen Abweichungen zum genehmigten Ausgaben- und Finanzierungsplan</t>
  </si>
  <si>
    <t>zu eventuell notwendigen Veränderungen der Maßnahmekonzeption</t>
  </si>
  <si>
    <t>zu besonderen Vorkommnissen bei den Teilnehmern/innen, Akzeptanz bei den</t>
  </si>
  <si>
    <t>Teilnehmern/innen</t>
  </si>
  <si>
    <t>Eingehende Darstellung der erzielten Ergebnisse, des Erfolges und der</t>
  </si>
  <si>
    <t>Auswirkungen der Maßnahme</t>
  </si>
  <si>
    <t>z. B. mit WORD und fügen diesen unter Angabe des Aktenzeichens dem Zwischen- bzw. Verwendungsnachweis bei.</t>
  </si>
  <si>
    <t>Erstellen Sie Ihren Sachbericht in unten zur Verfügung gestelltem Textfeld oder schreiben Sie den Sachbericht</t>
  </si>
  <si>
    <t>Sachbericht</t>
  </si>
  <si>
    <t>Abrechnung mit</t>
  </si>
  <si>
    <t>diesem Nachweis</t>
  </si>
  <si>
    <t>Abrechnung für</t>
  </si>
  <si>
    <t>Schweiß-, Verbindungstechnik [Spezialist]</t>
  </si>
  <si>
    <t>Schweiß-, Verbindungstechnik [Experte]</t>
  </si>
  <si>
    <t>52122_BE</t>
  </si>
  <si>
    <t>Erwerb der Führerschein-Klasse BE mit Vorbesitz B</t>
  </si>
  <si>
    <t>52122_C1</t>
  </si>
  <si>
    <t>Erwerb der Führerschein-Klasse C1</t>
  </si>
  <si>
    <t>52122_C1uC1E</t>
  </si>
  <si>
    <t>Erwerb der Führerschein-Klasse C1/C1E in einem Ausbildungsgang</t>
  </si>
  <si>
    <t>52122_C1EmC1</t>
  </si>
  <si>
    <t>Erwerb der Führerschein-Klasse C1E mit Vorbesitz C1</t>
  </si>
  <si>
    <t>52122_CmB</t>
  </si>
  <si>
    <t>Erwerb der Führerschein-Klasse C mit Vorbesitz B</t>
  </si>
  <si>
    <t>52122_CEmC</t>
  </si>
  <si>
    <t>Erwerb der Führerschein-Klasse CE mit Vorbesitz C</t>
  </si>
  <si>
    <t>52122_CuCE</t>
  </si>
  <si>
    <t>Erwerb der Führerschein-Klasse C/CE in einem Ausbildungsgang</t>
  </si>
  <si>
    <t>52132_D1</t>
  </si>
  <si>
    <t>Erwerb der Führerschein-Klasse D1</t>
  </si>
  <si>
    <t>52132_DmB&lt;2</t>
  </si>
  <si>
    <t>Erwerb der Führerschein-Klasse D mit Vorbesitz B &lt; 2 Jahre</t>
  </si>
  <si>
    <t>52132_DmB&gt;2</t>
  </si>
  <si>
    <t>Erwerb der Führerschein-Klasse D mit Vorbesitz B &gt; 2 Jahre</t>
  </si>
  <si>
    <t>52132_DmC1&lt;2</t>
  </si>
  <si>
    <t>Erwerb der Führerschein-Klasse D mit Vorbesitz C1&lt; 2 Jahre</t>
  </si>
  <si>
    <t>52132_DmC1&gt;2</t>
  </si>
  <si>
    <t>Erwerb der Führerschein-Klasse D mit Vorbesitz C1&gt; 2 Jahre</t>
  </si>
  <si>
    <t>52132_DmC&lt;2</t>
  </si>
  <si>
    <t>Erwerb der Führerschein-Klasse D mit Vorbesitz C &lt; 2 Jahre</t>
  </si>
  <si>
    <t>52132_DmC&gt;2</t>
  </si>
  <si>
    <t>Erwerb der Führerschein-Klasse D mit Vorbesitz C &gt; 2 Jahre</t>
  </si>
  <si>
    <t>52132_DE</t>
  </si>
  <si>
    <t>Erwerb der Führerschein-Klasse DE</t>
  </si>
  <si>
    <t>52132_DuDEmB&lt;2</t>
  </si>
  <si>
    <t>Erwerb der Führerschein-Klasse D/DE in einem Ausbildungsgang mit Vorbesitz B &lt; 2 Jahre</t>
  </si>
  <si>
    <t>52132_DuDEmB&gt;2</t>
  </si>
  <si>
    <t>Erwerb der Führerschein-Klasse D/DE in einem Ausbildungsgang mit Vorbesitz B &gt; 2 Jahre</t>
  </si>
  <si>
    <t>52132_DuDEmC1&lt;2</t>
  </si>
  <si>
    <t>Erwerb der Führerschein-Klasse D/DE in einem Ausbildungsgang mit Vorbesitz C1 &lt; 2 Jahre</t>
  </si>
  <si>
    <t>52132_DuDEmC1&gt;2</t>
  </si>
  <si>
    <t>Erwerb der Führerschein-Klasse D/DE in einem Ausbildungsgang mit Vorbesitz C1 &gt; 2 Jahre</t>
  </si>
  <si>
    <t>52132_DuDEmC&lt;2</t>
  </si>
  <si>
    <t>Erwerb der Führerschein-Klasse D/DE in einem Ausbildungsgang mit Vorbesitz C &lt; 2 Jahre</t>
  </si>
  <si>
    <t>52132_DuDEmC&gt;2</t>
  </si>
  <si>
    <t>Erwerb der Führerschein-Klasse D/DE in einem Ausbildungsgang mit Vorbesitz C &gt; 2 Jahre</t>
  </si>
  <si>
    <t>52132_DuDEmD1</t>
  </si>
  <si>
    <t>Erwerb der Führerschein-Klasse D/DE in einem Ausbildungsgang mit Vorbesitz D1</t>
  </si>
  <si>
    <t>52512_T</t>
  </si>
  <si>
    <t>Erwerb der Führerschein-Klasse T</t>
  </si>
  <si>
    <t>52122_bG</t>
  </si>
  <si>
    <t>Beschleunigte Grundqualifikation (gem. BKrFQG/ BKrFQV incl. aller Kosten wie z. B. Prüfung, Lehrmittel, …)</t>
  </si>
  <si>
    <t>52132_bG</t>
  </si>
  <si>
    <t>52122_bGU</t>
  </si>
  <si>
    <t>Beschleunigte Grundqualifikation für Umsteiger von Bus auf LKW bzw. für Umsteiger von LKW auf Bus</t>
  </si>
  <si>
    <t>52132_bGU</t>
  </si>
  <si>
    <t>52122_WB5</t>
  </si>
  <si>
    <t>Berufskraftfahrerweiterbildung gem. BKrFQG (insgesamt 5 Module, 35 Zeitstunden)</t>
  </si>
  <si>
    <t>52132_WB5</t>
  </si>
  <si>
    <t>52122_WB1</t>
  </si>
  <si>
    <t>Berufskraftfahrerweiterbildung gem. BKrFQG (1 Modul, 7 Zeitstunden)</t>
  </si>
  <si>
    <t>52132_WB1</t>
  </si>
  <si>
    <t>52122_ADR_B</t>
  </si>
  <si>
    <t>Gefahrgutausbildung (ADR/GGVSEB) - ADR Basis</t>
  </si>
  <si>
    <t>52122_ADR_T</t>
  </si>
  <si>
    <t>Gefahrgutausbildung (ADR/GGVSEB) - ADR Tank</t>
  </si>
  <si>
    <t>52122_ADR_BuT</t>
  </si>
  <si>
    <t>Gefahrgutausbildung (ADR/GGVSEB) - ADR Basis und Tank</t>
  </si>
  <si>
    <t>52122_ADR_S</t>
  </si>
  <si>
    <t>Gefahrgutausbildung (ADR/GGVSEB) - ADR Klasse 1 Sprengstoff</t>
  </si>
  <si>
    <t>52122_ADR_R</t>
  </si>
  <si>
    <t>Gefahrgutausbildung (ADR/GGVSEB) - ADR Klasse 7 Radioaktiv</t>
  </si>
  <si>
    <t>52122_L</t>
  </si>
  <si>
    <t>Ladungssicherung</t>
  </si>
  <si>
    <t>52132_L</t>
  </si>
  <si>
    <t>52122_P</t>
  </si>
  <si>
    <t>Perfektionstraining, Wechselbrücke</t>
  </si>
  <si>
    <t>52132_P</t>
  </si>
  <si>
    <t>52122_Umschulungen</t>
  </si>
  <si>
    <t>Umschulungen (Güter-/Personenverkehr)</t>
  </si>
  <si>
    <t>52132_Umschulungen</t>
  </si>
  <si>
    <t>52122_TQ1</t>
  </si>
  <si>
    <t>Anschlussfähige Teilqualifikation Berufskraftfahrer TQ1 - Güter befördern</t>
  </si>
  <si>
    <t>52122_TQ2</t>
  </si>
  <si>
    <t>Anschlussfähige Teilqualifikation Berufskraftfahrer TQ2 - Fahrzeuge vorbereiten, warten, kontrollieren und pflegen</t>
  </si>
  <si>
    <t>52132_TQ2</t>
  </si>
  <si>
    <t>52132_TQ3</t>
  </si>
  <si>
    <t>Anschlussfähige Teilqualifikation Berufskraftfahrer TQ3 - Personen befördern</t>
  </si>
  <si>
    <t>52122_TQ4</t>
  </si>
  <si>
    <t>Anschlussfähige Teilqualifikation Berufskraftfahrer TQ4 - spezielle Güter transportieren</t>
  </si>
  <si>
    <t>52132_TQ5</t>
  </si>
  <si>
    <t>Anschlussfähige Teilqualifikation Berufskraftfahrer TQ5 - Kraftomnibusse im Linienverkehr führen</t>
  </si>
  <si>
    <t>52122_TQ6</t>
  </si>
  <si>
    <t>Anschlussfähige Teilqualifikation Berufskraftfahrer TQ6 - Transportdienstleistungen planen und organisieren</t>
  </si>
  <si>
    <t>52132_TQ6</t>
  </si>
  <si>
    <t>52112</t>
  </si>
  <si>
    <t>Berufskraftfahrer (Personentransport/PKW)</t>
  </si>
  <si>
    <t>52182</t>
  </si>
  <si>
    <t>Botenfahrer/in, Auslieferungsfahrer/in, Umschulung Servicefahrer/in</t>
  </si>
  <si>
    <t>52202</t>
  </si>
  <si>
    <t>Triebfahrzeugführer im Eisenbahnverkehr</t>
  </si>
  <si>
    <t>63 - Berufsgattung 3 oder 4</t>
  </si>
  <si>
    <t>Tourismus-, Hotel- und Gaststättenberufe [Spezialist oder Experte]</t>
  </si>
  <si>
    <t>73 - Berufsgattung 3 oder 4</t>
  </si>
  <si>
    <t>Berufe in Recht und Verwaltung [Spezialist oder Experte]</t>
  </si>
  <si>
    <t>831 - Berufsgattung 3 oder 4</t>
  </si>
  <si>
    <t>Erziehung, Sozialarbeit, Heilerziehungspflege [Spezialist oder Experte]</t>
  </si>
  <si>
    <t>013 - Berufsgattung 2</t>
  </si>
  <si>
    <t>Geben Sie eine aussagefähige Darstellung des durchgeführten Projektverlaufes und des Erfolges im Einzelnen im</t>
  </si>
  <si>
    <t>Teilnehmer-
stunden
tatsächlich</t>
  </si>
  <si>
    <t>Gesamt-</t>
  </si>
  <si>
    <t>betrag</t>
  </si>
  <si>
    <t>Bitte den Namen zusätzlich in Druckbuchstaben angeben!</t>
  </si>
  <si>
    <t>Siehe Fußnote 1 Seite 1 dieses Nachweises.</t>
  </si>
  <si>
    <t>Kontrolle</t>
  </si>
  <si>
    <t>Bescheiddaten (Ausgaben zu Finanzierung)</t>
  </si>
  <si>
    <r>
      <t xml:space="preserve">Einnahmenart
</t>
    </r>
    <r>
      <rPr>
        <sz val="7"/>
        <color indexed="30"/>
        <rFont val="Arial"/>
        <family val="2"/>
      </rPr>
      <t>Bitte auswählen!</t>
    </r>
  </si>
  <si>
    <r>
      <t xml:space="preserve">Einnahmengrund
</t>
    </r>
    <r>
      <rPr>
        <sz val="7"/>
        <color indexed="30"/>
        <rFont val="Arial"/>
        <family val="2"/>
      </rPr>
      <t>(Einnahmen mit positivem Vorzeichen und 
Rückzahlungen mit negativem Vorzeichen)</t>
    </r>
  </si>
  <si>
    <r>
      <t xml:space="preserve">Berufsgruppe
</t>
    </r>
    <r>
      <rPr>
        <sz val="7"/>
        <color indexed="30"/>
        <rFont val="Arial"/>
        <family val="2"/>
      </rPr>
      <t>Bitte auswählen!</t>
    </r>
  </si>
  <si>
    <t>Druckbereich</t>
  </si>
  <si>
    <t xml:space="preserve">Aktenzeichen </t>
  </si>
  <si>
    <t xml:space="preserve">Nachweis vom </t>
  </si>
  <si>
    <t xml:space="preserve">Haushaltsjahr </t>
  </si>
  <si>
    <t xml:space="preserve">Erklärungszeitraum </t>
  </si>
  <si>
    <t xml:space="preserve">Haushaltsjahr/e </t>
  </si>
  <si>
    <t>Spalten ausblenden     Spalten ausblenden     Spalten ausblenden     Spalten ausblenden     Spalten ausblenden     Spalten ausblenden     Spalten ausblenden     Spalten ausblenden     Spalten ausblenden     Spalten ausblenden</t>
  </si>
  <si>
    <t xml:space="preserve">Zwischennachweis </t>
  </si>
  <si>
    <t xml:space="preserve">Verwendungsnachweis </t>
  </si>
  <si>
    <t>VWN Weiterbildung - Anpassungsqualifizierung (B-DKS)</t>
  </si>
  <si>
    <t>Richtlinie über die Gewährung von Zuschüssen aus Mitteln des Europäischen Sozialfonds und/oder des Freistaats Thüringen zur Förderung der beruflichen Weiterbildung (Weiterbildungsrichtlinie) - Vorhaben zur beruflichen Anpassungsqualifizierung von Beschäftigten oder Selbstständigen</t>
  </si>
  <si>
    <t>Ausgaben für Vorhabenteilnehmer</t>
  </si>
  <si>
    <t>Anlagen:</t>
  </si>
  <si>
    <t>III. Anzahl Teilnahmebescheinigungen</t>
  </si>
  <si>
    <t>in den Ausgabenarten die gemäß Richtlinie vorgesehenen vereinfachten Kostenoptionen abgerechnet wurden.</t>
  </si>
  <si>
    <t>IV. Zahlenmäßiger Nachweis der Ausgaben und Finanzierung (Zusammenfassung der Beleglisten)</t>
  </si>
  <si>
    <t>V. Bestätigungen und Erklärung im Sinne ANBest-P¹</t>
  </si>
  <si>
    <t>Gesamtsumme der Ausgaben</t>
  </si>
  <si>
    <t>Einnahmen aus Projekttätigkeit</t>
  </si>
  <si>
    <t>3.</t>
  </si>
  <si>
    <t>bewilligte/ausgezahlte Mittel (abzgl. Rückzahlungen)</t>
  </si>
  <si>
    <t>Hinweise</t>
  </si>
  <si>
    <r>
      <t>Seite 1</t>
    </r>
    <r>
      <rPr>
        <sz val="9"/>
        <rFont val="Arial"/>
        <family val="2"/>
      </rPr>
      <t xml:space="preserve"> Deckblatt</t>
    </r>
  </si>
  <si>
    <t>X</t>
  </si>
  <si>
    <r>
      <rPr>
        <b/>
        <sz val="9"/>
        <rFont val="Arial"/>
        <family val="2"/>
      </rPr>
      <t>Seite 2 VWN</t>
    </r>
    <r>
      <rPr>
        <sz val="9"/>
        <rFont val="Arial"/>
        <family val="2"/>
      </rPr>
      <t xml:space="preserve"> zahlenmäßiger Nachweis für den Bewilligungszeitraum</t>
    </r>
  </si>
  <si>
    <t>Belegliste der Einnahmen</t>
  </si>
  <si>
    <t>Die Termine entnehmen Sie bitte dem Zuwendungsbescheid.</t>
  </si>
  <si>
    <t>Jahresscheiben</t>
  </si>
  <si>
    <t xml:space="preserve">Unterjähriger Nachweis </t>
  </si>
  <si>
    <t>Formel für Erklärungszeitraum (da Feld überschreibbar)</t>
  </si>
  <si>
    <t>Haushaltsjahr</t>
  </si>
  <si>
    <t>den Verpflichtungen aus dem Zuwendungsbescheid hinsichtlich der Publizität (gemäß VO (EU) Nr. 1303/2013) nachgekommen wurde, insbesondere</t>
  </si>
  <si>
    <t>wurde das A3-Plakat angebracht.</t>
  </si>
  <si>
    <t>mir bekannt ist, dass ich mich wegen unrichtigen, unvollständigen oder unterlassenen Angaben über subventionserhebliche Tatsachen gemäß § 264 des Strafgesetzbuches wegen Subventionsbetruges strafbar machen kann.</t>
  </si>
  <si>
    <t>mir ferner bekannt ist, dass ich verpflichtet bin, der Bewilligungsbehörde mitzuteilen, sobald sich Umstände ändern, die subventionserhebliche Tatsachen betreffen.</t>
  </si>
  <si>
    <t>mir der Gesetzestext des § 264 StGB sowie der §§ 3 - 5 des Subventionsgesetzes (SubvG) mit den Antragsunterlagen übergeben wurde und ich den Inhalt zur Kenntnis genommen habe.</t>
  </si>
  <si>
    <t>Ausgaben (in €)¹</t>
  </si>
  <si>
    <t>Finanzierung - bezogen auf die zuwendungsfähigen Ausgaben (in €)¹</t>
  </si>
  <si>
    <t>V 1.1</t>
  </si>
  <si>
    <t>Anpassung der Berechnungsformel der pauschale Ausgaben nach Bundes-Durchschnitts-
kostensatz (B-DKS)</t>
  </si>
  <si>
    <t>V 1.2</t>
  </si>
  <si>
    <t>Bereich</t>
  </si>
  <si>
    <t>Berufsgruppe (Berufsgattung)</t>
  </si>
  <si>
    <t>Kurzbezeichnung lt. KldB 2010</t>
  </si>
  <si>
    <t>B-DKS</t>
  </si>
  <si>
    <t>Bereich_1_</t>
  </si>
  <si>
    <t>Bereich_2_</t>
  </si>
  <si>
    <t>Bereich_3_</t>
  </si>
  <si>
    <t>22 - Berufsgattung 1 oder 2</t>
  </si>
  <si>
    <t>Kunststoff- und Holzherstellung, -verarbeitung [Helfer oder Fachkraft]</t>
  </si>
  <si>
    <t>232 - Berufsgattung 3 oder 4</t>
  </si>
  <si>
    <t>Technische Mediengestaltung [Spezialist oder Experte]</t>
  </si>
  <si>
    <t>Schweiß-, Verbindungstechnik [Fackraft]</t>
  </si>
  <si>
    <t>24422_S</t>
  </si>
  <si>
    <t>Sonstige Verfahren der Schweiß-, Verbindungstechnik [Fachkraft]</t>
  </si>
  <si>
    <t>26 - Berufsgattung 3 oder 4</t>
  </si>
  <si>
    <t>Mechatronik-, Energie- und Elektroberufe [Spezialist oder Experte]</t>
  </si>
  <si>
    <t>3 - Berufsgruppe 3 oder 4</t>
  </si>
  <si>
    <t>Bau, Architektur, Vermessung, Gebäudetechnik [Spezialist oder Experte]</t>
  </si>
  <si>
    <t>Industriekletterer [Fachkraft]</t>
  </si>
  <si>
    <t>41 - Berufsgattung 1 oder 2</t>
  </si>
  <si>
    <t>Mathematik-, Biologie-, Physikberufe [Helfer oder Fachkraft]</t>
  </si>
  <si>
    <t>41 - Berufsgattung 3 oder 4</t>
  </si>
  <si>
    <t>Mathematik-, Biologie-, Physikberufe [Spezialist oder Experte]</t>
  </si>
  <si>
    <t>42 - Berufsgattung 3 oder 4</t>
  </si>
  <si>
    <t>Geologie-, Geographie-, Umweltschutzberufe [Spezialist oder Experte]</t>
  </si>
  <si>
    <t>61 - Berufsgattung 3 oder 4</t>
  </si>
  <si>
    <t>Einkaufs-, Vertriebs- und Handelsberufe [Spezialist oder Experte]</t>
  </si>
  <si>
    <t>72 - Berufsgattung 3 oder 4</t>
  </si>
  <si>
    <t>Finanzdienstleistungen, Rechnungswesen, Steuerberatung [Spezialist oder Experte]</t>
  </si>
  <si>
    <t>82 - Berufsgattung 2</t>
  </si>
  <si>
    <t>Nichtmedizinische Gesundheitsberufe, Körperpflege, Medizintechnik [Fachkraft]</t>
  </si>
  <si>
    <t>821 - Berufsgattung 1 oder 2</t>
  </si>
  <si>
    <t>92 - Berufsgattung 3 oder 4</t>
  </si>
  <si>
    <t>Werbung, Marketing, kaufmännische und redaktionelle Medienberufe [Spezialist oder Experte]</t>
  </si>
  <si>
    <t>00000_BPW</t>
  </si>
  <si>
    <t>01302</t>
  </si>
  <si>
    <t>00000_HSA</t>
  </si>
  <si>
    <t>Erwerb der Hauptschulabschlusses (HSA)</t>
  </si>
  <si>
    <t>00000_1Hilfe</t>
  </si>
  <si>
    <t>Erste Hilfe Lehrgang</t>
  </si>
  <si>
    <t>Bereich_4_</t>
  </si>
  <si>
    <t>wurden die Teilnehmenden über die ESF-Förderung informiert.</t>
  </si>
  <si>
    <t>wurde eine kurze Beschreibung des Vorhabens auf der Website eingestellt.</t>
  </si>
  <si>
    <t>Aufbewahrungsort der Belege (Anschriften):</t>
  </si>
  <si>
    <t>Titel des Vorhabens/Kursbezeichnung</t>
  </si>
  <si>
    <t>der Angaben zu den Querschnittszielen</t>
  </si>
  <si>
    <t>dem Ausgaben- und Finanzierungsplan sind zu erläutern. Berichte externer Dritter sind beizufügen.</t>
  </si>
  <si>
    <t>Abgleich zur Projektplanung (Vorhabenbeschreibung). Abweichungen der Einnahmen und Ausgaben gegenüber</t>
  </si>
  <si>
    <t>davon
abgerechnet
im Projekt
in €</t>
  </si>
  <si>
    <t>Gesamt-
betrag
in €</t>
  </si>
  <si>
    <t>Einnahmengrund</t>
  </si>
  <si>
    <t>Beleg- bzw.
Rechnungs-
nummer</t>
  </si>
  <si>
    <t>Seite 2 UJN/ZN</t>
  </si>
  <si>
    <t>Seite 2 VWN</t>
  </si>
  <si>
    <t>Seite 3 Bestätigungen</t>
  </si>
  <si>
    <t>Beleglisten</t>
  </si>
  <si>
    <t>Ergänzung der B-DKS mit Projektbeginn zum 01.09.2016 und Anpassung an neue 
Richtlinie (Ergänzung der Abfrage zur Bewilligung nach neuer Richtlinie und Löschen 
des Kleinstgruppenfaktors),
Trennung der Beleglisten für Einnahmen und Einnahmen aus Projekttätigkeit</t>
  </si>
  <si>
    <t xml:space="preserve">Folgende Unterlagen sind einzureichen:
</t>
  </si>
  <si>
    <t>Zwischen-
nachweis
(ZN)</t>
  </si>
  <si>
    <t>Verwendungs-
nachweis
(VWN)</t>
  </si>
  <si>
    <t>Übersicht(en) zum Nachweis der vereinfachten Kostenoptionen</t>
  </si>
  <si>
    <t>Beleglisten Einnahmen</t>
  </si>
  <si>
    <t>V 1.3</t>
  </si>
  <si>
    <t>Umstellung auf Office-Version ab 2007 (Format .xlsx)</t>
  </si>
  <si>
    <t>V 1.4</t>
  </si>
  <si>
    <t>Bereich_5_</t>
  </si>
  <si>
    <t>Schweiß-, Verbindungstechnik [Fachkraft]</t>
  </si>
  <si>
    <t>27 - Berufsgattung 3 oder 4</t>
  </si>
  <si>
    <t>Konstruktions- und Gerätebau, technische Qualitätssicherung [Spezialist oder Experte]</t>
  </si>
  <si>
    <t>3 - Berufsgattung 3 oder 4</t>
  </si>
  <si>
    <t>5220 - Berufsgattung 2</t>
  </si>
  <si>
    <t>Triebfahrzeugführer Eisenbahnverkehr [Fachkraft]</t>
  </si>
  <si>
    <t>00000_GK</t>
  </si>
  <si>
    <t>Erwerb von Grundkompetenzen</t>
  </si>
  <si>
    <t>Erwerb des Hauptschulabschlusses (HSA)</t>
  </si>
  <si>
    <t>00000_Kletterer</t>
  </si>
  <si>
    <t>Industrie- bzw. Baumkletterer</t>
  </si>
  <si>
    <t>00000_UBH</t>
  </si>
  <si>
    <t>Anpassung der B-DKS mit Projektbeginn zum 01.09.2017, 
Anpassung der Abfrage zur Bewilligung nach Richtlinie …</t>
  </si>
  <si>
    <t>V 1.5</t>
  </si>
  <si>
    <t>Anzahl
Teilnehmer
gesamt</t>
  </si>
  <si>
    <t>Anzahl
Teilnehmer
gefördert</t>
  </si>
  <si>
    <t>Faktor</t>
  </si>
  <si>
    <t>Private Mittel</t>
  </si>
  <si>
    <t>Eigenmittel des Antragstellers</t>
  </si>
  <si>
    <t>Summe Private Mittel</t>
  </si>
  <si>
    <t>1.2</t>
  </si>
  <si>
    <t>1.3</t>
  </si>
  <si>
    <t>Mittel von Stiftungen und Spenden, Sonstiges</t>
  </si>
  <si>
    <t>1.1</t>
  </si>
  <si>
    <t>Einnahmen von Dritten</t>
  </si>
  <si>
    <t>2. ausgezahlte/zurückgezahlte Mittel</t>
  </si>
  <si>
    <t>V 1.6</t>
  </si>
  <si>
    <t>Ergänzung der Übersicht TN-StEK und der Korrektur TN-StEK um die Spalten »Anzahl Teilnehmer gesamt« und »Anzahl Teilnehmer gefördert« sowie deren Berücksichtigung bei der Berechnung des Faktors,
Anpassung des Finanzierungsplanes</t>
  </si>
  <si>
    <t>Bereich_6_</t>
  </si>
  <si>
    <t>28 - Berufsgattung 1 oder 2</t>
  </si>
  <si>
    <t>Textil- und Lederberufe [Helfer oder Fachkraft]</t>
  </si>
  <si>
    <t>28 - Berufsgattung 3 oder 4</t>
  </si>
  <si>
    <t>Textil- und Lederberufe [Spezialist oder Experte]</t>
  </si>
  <si>
    <t>53 - Berufsgattung 3 oder 4</t>
  </si>
  <si>
    <t>Schutz- Sicherheits-, Überwachungsberufe [Spezialist oder Experte]</t>
  </si>
  <si>
    <t>StEK
in €</t>
  </si>
  <si>
    <t>neues Verfahren: 1</t>
  </si>
  <si>
    <t>Übersichten zum Nachweis der vereinfachten Kostenoptionen</t>
  </si>
  <si>
    <t>Bitte auswählen!</t>
  </si>
  <si>
    <t>Nach welcher Richtlinie erfolgte die Bewilligung (siehe Zuwendungsbescheid)?</t>
  </si>
  <si>
    <t>leer</t>
  </si>
  <si>
    <t>nein</t>
  </si>
  <si>
    <t>alt</t>
  </si>
  <si>
    <t>ja</t>
  </si>
  <si>
    <t>neu</t>
  </si>
  <si>
    <t>Wegfall Kleinstgruppenfaktor</t>
  </si>
  <si>
    <t>Verfahren StEK Vorhabenteilnehmer</t>
  </si>
  <si>
    <t>Entfernen des unterjährigen Nachweises inkl. Korrekturbeleglisten, 
Ergänzung der Übersicht TN-Ausgaben, Umsetzung der Richtlinienänderung vom 03.09.2018,
Anpassung der B-DKS mit Projektbeginn zum 01.09.2018</t>
  </si>
  <si>
    <t>V 1.7</t>
  </si>
  <si>
    <t>Anpassung des StEK-Satzes für Ausgaben für Vorhabenteilnehmer
für Projekte mit Beginn ab 12.06.2019 (23,23 €)</t>
  </si>
  <si>
    <t>StEK</t>
  </si>
  <si>
    <t>Projektbeginn bis</t>
  </si>
  <si>
    <t>Projektbeginn ab</t>
  </si>
  <si>
    <t>V 1.8</t>
  </si>
  <si>
    <t>Bereich_7_</t>
  </si>
  <si>
    <t>Bereich_7_12 - Berufsgattung 1 oder 2</t>
  </si>
  <si>
    <t>Bereich_7_22 - Berufsgattung 1 oder 2</t>
  </si>
  <si>
    <t>Bereich_7_232 - Berufsgattung 2</t>
  </si>
  <si>
    <t>Bereich_7_232 - Berufsgattung 3 oder 4</t>
  </si>
  <si>
    <t>Bereich_7_24 - Berufsgattung 1</t>
  </si>
  <si>
    <t>Bereich_7_24 - Berufsgattung 2</t>
  </si>
  <si>
    <t>Bereich_7_242 - Berufsgattung 3</t>
  </si>
  <si>
    <t>Bereich_7_24422</t>
  </si>
  <si>
    <t>Bereich_7_24422_G</t>
  </si>
  <si>
    <t>Bereich_7_24422_E</t>
  </si>
  <si>
    <t>Bereich_7_24422_WIG_St</t>
  </si>
  <si>
    <t>Bereich_7_24422_WIG_CrNi</t>
  </si>
  <si>
    <t>Bereich_7_24422_WIG_Al</t>
  </si>
  <si>
    <t>Bereich_7_24422_WIG_Cu</t>
  </si>
  <si>
    <t>Bereich_7_24422_MSG_St</t>
  </si>
  <si>
    <t>Bereich_7_24422_MSG_CrNi</t>
  </si>
  <si>
    <t>Bereich_7_24422_MSG_Al</t>
  </si>
  <si>
    <t>Bereich_7_24422_B</t>
  </si>
  <si>
    <t>Bereich_7_24422_S</t>
  </si>
  <si>
    <t>Bereich_7_2442 - Berufsgattung 3 oder 4</t>
  </si>
  <si>
    <t>Bereich_7_25 - Berufsgattung 2</t>
  </si>
  <si>
    <t>Bereich_7_26 - Berufsgattung 2</t>
  </si>
  <si>
    <t>Bereich_7_26 - Berufsgattung 3 oder 4</t>
  </si>
  <si>
    <t>Bereich_7_27 - Berufsgattung 2</t>
  </si>
  <si>
    <t>Bereich_7_27 - Berufsgattung 3 oder 4</t>
  </si>
  <si>
    <t>Bereich_7_28 - Berufsgattung 1 oder 2</t>
  </si>
  <si>
    <t>Bereich_7_28 - Berufsgattung 3 oder 4</t>
  </si>
  <si>
    <t>Bereich_7_29 - Berufsgattung 1 oder 2</t>
  </si>
  <si>
    <t>Bereich_7_3 - Berufsgattung 3 oder 4</t>
  </si>
  <si>
    <t>Bereich_7_32 - Berufsgattung 1 oder 2</t>
  </si>
  <si>
    <t>Bereich_7_33 - Berufsgattung 1 oder 2</t>
  </si>
  <si>
    <t>Bereich_7_34 - Berufsgattung 2</t>
  </si>
  <si>
    <t>Bereich_7_41 - Berufsgattung 1 oder 2</t>
  </si>
  <si>
    <t>Bereich_7_41 - Berufsgattung 3 oder 4</t>
  </si>
  <si>
    <t>Bereich_7_42 - Berufsgattung 3 oder 4</t>
  </si>
  <si>
    <t>Bereich_7_43 - Berufsgattung 2</t>
  </si>
  <si>
    <t>Bereich_7_43 - Berufsgattung 3</t>
  </si>
  <si>
    <t>Bereich_7_43 - Berufsgattung 4</t>
  </si>
  <si>
    <t>Bereich_7_51 - Berufsgattung 1 oder 2</t>
  </si>
  <si>
    <t>Bereich_7_51 - Berufsgattung 3</t>
  </si>
  <si>
    <t>Bereich_7_5220 - Berufsgattung 2</t>
  </si>
  <si>
    <t>Bereich_7_5252 - Berufsgattung 2</t>
  </si>
  <si>
    <t>Bereich_7_5253 - Berufsgattung 1</t>
  </si>
  <si>
    <t>Bereich_7_5253 - Berufsgattung 2</t>
  </si>
  <si>
    <t>Bereich_7_53 - Berufsgattung 2</t>
  </si>
  <si>
    <t>Bereich_7_53 - Berufsgattung 3 oder 4</t>
  </si>
  <si>
    <t>Bereich_7_54 - Berufsgattung 1 oder 2</t>
  </si>
  <si>
    <t>Bereich_7_61 - Berufsgattung 2</t>
  </si>
  <si>
    <t>Bereich_7_61 - Berufsgattung 3 oder 4</t>
  </si>
  <si>
    <t>Bereich_7_62 - Berufsgattung 1 oder 2</t>
  </si>
  <si>
    <t>Bereich_7_63 - Berufsgattung 1 oder 2</t>
  </si>
  <si>
    <t>Bereich_7_63 - Berufsgattung 3 oder 4</t>
  </si>
  <si>
    <t>Bereich_7_71 - Berufsgattung 1 oder 2</t>
  </si>
  <si>
    <t>Bereich_7_71 - Berufsgattung 3</t>
  </si>
  <si>
    <t>Bereich_7_71 - Berufsgattung 4</t>
  </si>
  <si>
    <t>Bereich_7_715 - Berufsgattung 2</t>
  </si>
  <si>
    <t>Bereich_7_72 - Berufsgattung 2</t>
  </si>
  <si>
    <t>Bereich_7_72 - Berufsgattung 3 oder 4</t>
  </si>
  <si>
    <t>Bereich_7_73 - Berufsgattung 1 oder 2</t>
  </si>
  <si>
    <t>Bereich_7_73 - Berufsgattung 3 oder 4</t>
  </si>
  <si>
    <t>Bereich_7_81 - Berufsgattung 1 oder 2</t>
  </si>
  <si>
    <t>Bereich_7_81 - Berufsgattung 3</t>
  </si>
  <si>
    <t>Bereich_7_81 - Berufsgattung 4</t>
  </si>
  <si>
    <t>Bereich_7_82 - Berufsgattung 2</t>
  </si>
  <si>
    <t>Bereich_7_82 - Berufsgattung 3 oder 4</t>
  </si>
  <si>
    <t>Bereich_7_821 - Berufsgattung 1 oder 2</t>
  </si>
  <si>
    <t>Bereich_7_831 - Berufsgattung 1 oder 2</t>
  </si>
  <si>
    <t>Bereich_7_831 - Berufsgattung 3 oder 4</t>
  </si>
  <si>
    <t>Bereich_7_832 - Berufsgattung 1 oder 2</t>
  </si>
  <si>
    <t>Bereich_7_84 - Berufsgattung 3</t>
  </si>
  <si>
    <t>Bereich_7_84513 - Berufsgattung 3</t>
  </si>
  <si>
    <t>Bereich_7_84 - Berufsgattung 4</t>
  </si>
  <si>
    <t>Bereich_7_92 - Berufsgattung 2</t>
  </si>
  <si>
    <t>Bereich_7_92 - Berufsgattung 3 oder 4</t>
  </si>
  <si>
    <t>Bereich_7_94 - Berufsgattung 3 oder 4</t>
  </si>
  <si>
    <t>Bereich_7_00000_BPW</t>
  </si>
  <si>
    <t>Bereich_7_00000_GK</t>
  </si>
  <si>
    <t>Bereich_7_00000_HSA</t>
  </si>
  <si>
    <t>Bereich_7_00000_Kletterer</t>
  </si>
  <si>
    <t>Bereich_7_00000_UBH</t>
  </si>
  <si>
    <t>Bereich_7_00000_1Hilfe</t>
  </si>
  <si>
    <t>Bereich_7_Schwellenwert - Berufsgattung 1 oder 2</t>
  </si>
  <si>
    <t>Bereich_7_Schwellenwert - Berufsgattung 3 oder 4</t>
  </si>
  <si>
    <t>VI. Erklärung zum Datenschutz</t>
  </si>
  <si>
    <r>
      <t>Seite 3</t>
    </r>
    <r>
      <rPr>
        <sz val="9"/>
        <rFont val="Arial"/>
        <family val="2"/>
      </rPr>
      <t xml:space="preserve"> Bestätigungen und Erklärung im Sinne ANBest-P/ANBest-Gk
</t>
    </r>
    <r>
      <rPr>
        <b/>
        <sz val="9"/>
        <color theme="0"/>
        <rFont val="Arial"/>
        <family val="2"/>
      </rPr>
      <t>Seite 3</t>
    </r>
    <r>
      <rPr>
        <b/>
        <sz val="9"/>
        <rFont val="Arial"/>
        <family val="2"/>
      </rPr>
      <t xml:space="preserve"> </t>
    </r>
    <r>
      <rPr>
        <sz val="9"/>
        <rFont val="Arial"/>
        <family val="2"/>
      </rPr>
      <t>Erklärung zum Datenschutz</t>
    </r>
  </si>
  <si>
    <t xml:space="preserve">Ø
</t>
  </si>
  <si>
    <t>Anpassung der B-DKS mit Projektbeginn zum 01.09.2019, 
Ergänzung der Erklärung zum Datenschutz (Seite 3)</t>
  </si>
  <si>
    <t>V 1.9</t>
  </si>
  <si>
    <t>Anpassung des StEK-Satzes für Ausgaben für Vorhabenteilnehmer
für Projekte mit Beginn ab 13.07.2020 (23,76 €),
Aktualisierung der B-DKS zum Stand vom 01.07.2020 mit Projektbeginn zum 01.09.2020</t>
  </si>
  <si>
    <t>Bereich_8_</t>
  </si>
  <si>
    <t>Lichtbogenhandschweißen (E) [Fachkraft]</t>
  </si>
  <si>
    <t>51 - Berufsgattung 1</t>
  </si>
  <si>
    <t>Verkehr, Logistik (außer Fahrzeugführung) [Helfer]</t>
  </si>
  <si>
    <t>51 - Berufsgattung 2</t>
  </si>
  <si>
    <t>Verkehr, Logistik (außer Fahrzeugführung) [Fachkraft]</t>
  </si>
  <si>
    <t>62 - Berufsgattung 3 oder 4</t>
  </si>
  <si>
    <t>Verkaufsberufe [Spezialist oder Experte]</t>
  </si>
  <si>
    <t>8130 - Berufsgattung 2</t>
  </si>
  <si>
    <t>Pflegefachmann/Pflegefachfrau [Fachkraft]</t>
  </si>
  <si>
    <t>8451 - Berufsgattung 3</t>
  </si>
  <si>
    <t>91 - Berufsgattung 4</t>
  </si>
  <si>
    <t>Geistes-Gesellschafts-Wirtschaftswissenschaft [Experte]</t>
  </si>
  <si>
    <t>V 1.10</t>
  </si>
  <si>
    <t>Bitte den Nachweistyp auswählen!</t>
  </si>
  <si>
    <r>
      <t>Seite 2 ZN</t>
    </r>
    <r>
      <rPr>
        <sz val="9"/>
        <rFont val="Arial"/>
        <family val="2"/>
      </rPr>
      <t xml:space="preserve"> zahlenmäßiger Nachweis für den Erklärungszeitraum</t>
    </r>
  </si>
  <si>
    <t>Anpassung des StEK-Satzes für Ausgaben für Vorhabenteilnehmer 
für Projekte mit Beginn ab 26.08.2021 (24,70 €), Anpassung Fußnote 1</t>
  </si>
  <si>
    <t>V 1.11</t>
  </si>
  <si>
    <t>Anpassung der Abfrage zur Bewilligung nach Richtlinie</t>
  </si>
  <si>
    <t>Weimarische Straße 45/46</t>
  </si>
  <si>
    <t>99099 Erfurt</t>
  </si>
  <si>
    <t>Bei Angaben, die auf diese Fußnote verweisen, handelt es sich um subventionserhebliche Tatsachen im Sinne des Thüringer Subventionsgesetzes in Verbindung</t>
  </si>
  <si>
    <t>mit dem Subventionsgesetz und des § 264 Absatz 9 des Strafgesetzbuches. Subventionserheblich sind Tatsachen, von denen die Bewilligung, Gewährung,</t>
  </si>
  <si>
    <t xml:space="preserve">Rückforderung, Weitergewährung oder das Belassen einer Subvention oder eines Subventionsvorteils gesetzlich oder nach Subventionsvertrag abhängig ist. </t>
  </si>
  <si>
    <t>V 1.12</t>
  </si>
  <si>
    <t>Adressänderung</t>
  </si>
  <si>
    <t>GFAW</t>
  </si>
  <si>
    <t>TLVwA</t>
  </si>
  <si>
    <t>V 2.0</t>
  </si>
  <si>
    <t>Übernahme des Formulars</t>
  </si>
  <si>
    <t>Thüringer Landesverwaltungsamt</t>
  </si>
  <si>
    <t>- Abteilungsgruppe Arbeits- und Wirtschaftsförderung</t>
  </si>
  <si>
    <t>Hiermit bestätige ich, dass den betroffenen Personen im Sinne des Art. 4 DSGVO (z. B. Mitarbeiter/in, Ansprech-
partner/in, Teilnehmer/in im Projekt) die Kenntnisnahme der allgemeinen "Datenschutzerklärung Förderverfahren" 
des TLVwA bzw. auf den jeweiligen Empfänger orientierte "Datenschutzerklärung Förderverfahren" ermöglicht wurde.</t>
  </si>
  <si>
    <t>Bitte beachten Sie die Ausfüllhinweise, die ggf. auf unserer Internetseite (https://landesverwaltungsamt.thueringen.de) unter dem jeweiligen Förderprogramm in der Rubrik "Verwendungsnachweis" zur Verfügung stehen.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</si>
</sst>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0.00\ &quot;€&quot;"/>
    <numFmt numFmtId="165" formatCode="00000"/>
    <numFmt numFmtId="166" formatCode="dd/mm/yy;@"/>
    <numFmt numFmtId="167" formatCode="_-* #,##0.00\ [$€-1]_-;\-* #,##0.00\ [$€-1]_-;_-* &quot;-&quot;??\ [$€-1]_-"/>
    <numFmt numFmtId="168" formatCode="#,##0.00;\-#,##0.00;"/>
    <numFmt numFmtId="169" formatCode="#,##0.00_ ;\-#,##0.00\ "/>
    <numFmt numFmtId="170" formatCode="#,##0_ ;\-#,##0\ "/>
    <numFmt numFmtId="171" formatCode="General;;"/>
    <numFmt numFmtId="172" formatCode="#,##0;;"/>
    <numFmt numFmtId="173" formatCode="0;;"/>
  </numFmts>
  <fonts count="53" x14ac:knownFonts="1">
    <font>
      <sz val="10"/>
      <name val="Arial"/>
    </font>
    <font>
      <sz val="10"/>
      <name val="Arial"/>
      <family val="2"/>
    </font>
    <font>
      <sz val="10"/>
      <name val="Arial"/>
      <family val="2"/>
    </font>
    <font>
      <sz val="9"/>
      <name val="Arial"/>
      <family val="2"/>
    </font>
    <font>
      <sz val="8"/>
      <name val="Arial"/>
      <family val="2"/>
    </font>
    <font>
      <b/>
      <sz val="9"/>
      <name val="Arial"/>
      <family val="2"/>
    </font>
    <font>
      <sz val="7"/>
      <name val="Arial"/>
      <family val="2"/>
    </font>
    <font>
      <sz val="9"/>
      <name val="Arial"/>
      <family val="2"/>
    </font>
    <font>
      <b/>
      <sz val="8"/>
      <name val="Arial"/>
      <family val="2"/>
    </font>
    <font>
      <u/>
      <sz val="10"/>
      <color indexed="12"/>
      <name val="Arial"/>
      <family val="2"/>
    </font>
    <font>
      <sz val="9"/>
      <color indexed="8"/>
      <name val="Arial"/>
      <family val="2"/>
    </font>
    <font>
      <b/>
      <u/>
      <sz val="9"/>
      <name val="Arial"/>
      <family val="2"/>
    </font>
    <font>
      <i/>
      <sz val="8"/>
      <name val="Arial"/>
      <family val="2"/>
    </font>
    <font>
      <sz val="9"/>
      <color indexed="81"/>
      <name val="Arial"/>
      <family val="2"/>
    </font>
    <font>
      <sz val="8"/>
      <color indexed="10"/>
      <name val="Arial"/>
      <family val="2"/>
    </font>
    <font>
      <b/>
      <sz val="12"/>
      <color indexed="9"/>
      <name val="Arial"/>
      <family val="2"/>
    </font>
    <font>
      <sz val="11"/>
      <name val="Arial"/>
      <family val="2"/>
    </font>
    <font>
      <sz val="12"/>
      <color indexed="8"/>
      <name val="Arial"/>
      <family val="2"/>
    </font>
    <font>
      <sz val="12"/>
      <color indexed="9"/>
      <name val="Arial"/>
      <family val="2"/>
    </font>
    <font>
      <b/>
      <sz val="12"/>
      <color indexed="63"/>
      <name val="Arial"/>
      <family val="2"/>
    </font>
    <font>
      <b/>
      <sz val="12"/>
      <color indexed="52"/>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60"/>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52"/>
      <name val="Arial"/>
      <family val="2"/>
    </font>
    <font>
      <sz val="12"/>
      <color indexed="10"/>
      <name val="Arial"/>
      <family val="2"/>
    </font>
    <font>
      <u/>
      <sz val="9"/>
      <color indexed="12"/>
      <name val="Arial"/>
      <family val="2"/>
    </font>
    <font>
      <b/>
      <sz val="12"/>
      <name val="Arial"/>
      <family val="2"/>
    </font>
    <font>
      <vertAlign val="superscript"/>
      <sz val="7"/>
      <name val="Arial"/>
      <family val="2"/>
    </font>
    <font>
      <sz val="9"/>
      <name val="Wingdings"/>
      <charset val="2"/>
    </font>
    <font>
      <i/>
      <sz val="8"/>
      <color indexed="10"/>
      <name val="Arial"/>
      <family val="2"/>
    </font>
    <font>
      <b/>
      <sz val="20"/>
      <name val="Arial"/>
      <family val="2"/>
    </font>
    <font>
      <sz val="7"/>
      <color indexed="30"/>
      <name val="Arial"/>
      <family val="2"/>
    </font>
    <font>
      <u/>
      <sz val="9"/>
      <name val="Arial"/>
      <family val="2"/>
    </font>
    <font>
      <sz val="9"/>
      <color indexed="10"/>
      <name val="Arial"/>
      <family val="2"/>
    </font>
    <font>
      <b/>
      <sz val="11"/>
      <name val="Arial"/>
      <family val="2"/>
    </font>
    <font>
      <sz val="12"/>
      <name val="Arial"/>
      <family val="2"/>
    </font>
    <font>
      <sz val="9"/>
      <color theme="1"/>
      <name val="Arial"/>
      <family val="2"/>
    </font>
    <font>
      <i/>
      <sz val="9"/>
      <color rgb="FF0000FF"/>
      <name val="Arial"/>
      <family val="2"/>
    </font>
    <font>
      <sz val="9"/>
      <color rgb="FFFF0000"/>
      <name val="Arial"/>
      <family val="2"/>
    </font>
    <font>
      <b/>
      <sz val="9"/>
      <color rgb="FF0070C0"/>
      <name val="Arial"/>
      <family val="2"/>
    </font>
    <font>
      <i/>
      <sz val="8"/>
      <color rgb="FFFF0000"/>
      <name val="Arial"/>
      <family val="2"/>
    </font>
    <font>
      <b/>
      <sz val="9"/>
      <color theme="0"/>
      <name val="Arial"/>
      <family val="2"/>
    </font>
    <font>
      <b/>
      <sz val="18"/>
      <name val="Arial"/>
      <family val="2"/>
    </font>
    <font>
      <b/>
      <sz val="14"/>
      <name val="Arial"/>
      <family val="2"/>
    </font>
    <font>
      <i/>
      <sz val="9"/>
      <name val="Arial"/>
      <family val="2"/>
    </font>
  </fonts>
  <fills count="33">
    <fill>
      <patternFill patternType="none"/>
    </fill>
    <fill>
      <patternFill patternType="gray125"/>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2"/>
      </patternFill>
    </fill>
    <fill>
      <patternFill patternType="solid">
        <fgColor indexed="45"/>
      </patternFill>
    </fill>
    <fill>
      <patternFill patternType="solid">
        <fgColor indexed="55"/>
      </patternFill>
    </fill>
    <fill>
      <patternFill patternType="solid">
        <fgColor indexed="9"/>
        <bgColor indexed="64"/>
      </patternFill>
    </fill>
    <fill>
      <patternFill patternType="solid">
        <fgColor indexed="43"/>
        <bgColor indexed="8"/>
      </patternFill>
    </fill>
    <fill>
      <patternFill patternType="solid">
        <fgColor indexed="4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6" tint="0.39997558519241921"/>
        <bgColor indexed="64"/>
      </patternFill>
    </fill>
    <fill>
      <patternFill patternType="solid">
        <fgColor rgb="FFFFFFCC"/>
        <bgColor indexed="64"/>
      </patternFill>
    </fill>
    <fill>
      <patternFill patternType="solid">
        <fgColor theme="0" tint="-4.9989318521683403E-2"/>
        <bgColor indexed="64"/>
      </patternFill>
    </fill>
    <fill>
      <patternFill patternType="solid">
        <fgColor theme="0"/>
        <bgColor indexed="8"/>
      </patternFill>
    </fill>
    <fill>
      <patternFill patternType="solid">
        <fgColor rgb="FFFFFFCC"/>
        <bgColor indexed="8"/>
      </patternFill>
    </fill>
    <fill>
      <patternFill patternType="solid">
        <fgColor theme="7" tint="0.39997558519241921"/>
        <bgColor indexed="64"/>
      </patternFill>
    </fill>
    <fill>
      <patternFill patternType="solid">
        <fgColor rgb="FFFFFFCC"/>
        <bgColor indexed="9"/>
      </patternFill>
    </fill>
    <fill>
      <patternFill patternType="solid">
        <fgColor theme="9" tint="0.59999389629810485"/>
        <bgColor indexed="64"/>
      </patternFill>
    </fill>
    <fill>
      <patternFill patternType="solid">
        <fgColor theme="6" tint="-0.249977111117893"/>
        <bgColor indexed="64"/>
      </patternFill>
    </fill>
    <fill>
      <patternFill patternType="solid">
        <fgColor rgb="FFFCD5B5"/>
        <bgColor indexed="64"/>
      </patternFill>
    </fill>
    <fill>
      <patternFill patternType="solid">
        <fgColor theme="4" tint="0.59999389629810485"/>
        <bgColor indexed="64"/>
      </patternFill>
    </fill>
  </fills>
  <borders count="67">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22"/>
      </left>
      <right style="thin">
        <color indexed="22"/>
      </right>
      <top style="thin">
        <color indexed="22"/>
      </top>
      <bottom style="thin">
        <color indexed="22"/>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style="thin">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hair">
        <color indexed="64"/>
      </left>
      <right style="hair">
        <color indexed="64"/>
      </right>
      <top style="hair">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right/>
      <top/>
      <bottom style="double">
        <color theme="0" tint="-0.499984740745262"/>
      </bottom>
      <diagonal/>
    </border>
    <border>
      <left/>
      <right/>
      <top style="double">
        <color theme="0" tint="-0.499984740745262"/>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double">
        <color theme="0" tint="-0.499984740745262"/>
      </left>
      <right/>
      <top style="double">
        <color theme="0" tint="-0.499984740745262"/>
      </top>
      <bottom/>
      <diagonal/>
    </border>
    <border>
      <left/>
      <right style="double">
        <color theme="0" tint="-0.499984740745262"/>
      </right>
      <top style="double">
        <color theme="0" tint="-0.499984740745262"/>
      </top>
      <bottom/>
      <diagonal/>
    </border>
    <border>
      <left style="double">
        <color theme="0" tint="-0.499984740745262"/>
      </left>
      <right/>
      <top/>
      <bottom style="double">
        <color theme="0" tint="-0.499984740745262"/>
      </bottom>
      <diagonal/>
    </border>
    <border>
      <left/>
      <right style="double">
        <color theme="0" tint="-0.499984740745262"/>
      </right>
      <top/>
      <bottom style="double">
        <color theme="0" tint="-0.499984740745262"/>
      </bottom>
      <diagonal/>
    </border>
    <border>
      <left style="thin">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58">
    <xf numFmtId="0" fontId="0" fillId="0" borderId="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2" borderId="0" applyNumberFormat="0" applyBorder="0" applyAlignment="0" applyProtection="0"/>
    <xf numFmtId="0" fontId="17" fillId="5" borderId="0" applyNumberFormat="0" applyBorder="0" applyAlignment="0" applyProtection="0"/>
    <xf numFmtId="0" fontId="17" fillId="3"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4" borderId="0" applyNumberFormat="0" applyBorder="0" applyAlignment="0" applyProtection="0"/>
    <xf numFmtId="0" fontId="17" fillId="6" borderId="0" applyNumberFormat="0" applyBorder="0" applyAlignment="0" applyProtection="0"/>
    <xf numFmtId="0" fontId="17" fillId="8" borderId="0" applyNumberFormat="0" applyBorder="0" applyAlignment="0" applyProtection="0"/>
    <xf numFmtId="0" fontId="17" fillId="3" borderId="0" applyNumberFormat="0" applyBorder="0" applyAlignment="0" applyProtection="0"/>
    <xf numFmtId="0" fontId="18" fillId="9" borderId="0" applyNumberFormat="0" applyBorder="0" applyAlignment="0" applyProtection="0"/>
    <xf numFmtId="0" fontId="18" fillId="7" borderId="0" applyNumberFormat="0" applyBorder="0" applyAlignment="0" applyProtection="0"/>
    <xf numFmtId="0" fontId="18" fillId="4"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3" borderId="0" applyNumberFormat="0" applyBorder="0" applyAlignment="0" applyProtection="0"/>
    <xf numFmtId="0" fontId="19" fillId="2" borderId="1" applyNumberFormat="0" applyAlignment="0" applyProtection="0"/>
    <xf numFmtId="0" fontId="20" fillId="2" borderId="2" applyNumberFormat="0" applyAlignment="0" applyProtection="0"/>
    <xf numFmtId="0" fontId="21" fillId="3" borderId="2" applyNumberFormat="0" applyAlignment="0" applyProtection="0"/>
    <xf numFmtId="0" fontId="22" fillId="0" borderId="3" applyNumberFormat="0" applyFill="0" applyAlignment="0" applyProtection="0"/>
    <xf numFmtId="0" fontId="23" fillId="0" borderId="0" applyNumberFormat="0" applyFill="0" applyBorder="0" applyAlignment="0" applyProtection="0"/>
    <xf numFmtId="167" fontId="7" fillId="0" borderId="0" applyFont="0" applyFill="0" applyBorder="0" applyAlignment="0" applyProtection="0"/>
    <xf numFmtId="167" fontId="3" fillId="0" borderId="0" applyFont="0" applyFill="0" applyBorder="0" applyAlignment="0" applyProtection="0"/>
    <xf numFmtId="0" fontId="24" fillId="14" borderId="0" applyNumberFormat="0" applyBorder="0" applyAlignment="0" applyProtection="0"/>
    <xf numFmtId="0" fontId="9" fillId="0" borderId="0" applyNumberFormat="0" applyFill="0" applyBorder="0" applyAlignment="0" applyProtection="0">
      <alignment vertical="top"/>
      <protection locked="0"/>
    </xf>
    <xf numFmtId="0" fontId="25" fillId="3" borderId="0" applyNumberFormat="0" applyBorder="0" applyAlignment="0" applyProtection="0"/>
    <xf numFmtId="0" fontId="1" fillId="4" borderId="4" applyNumberFormat="0" applyFont="0" applyAlignment="0" applyProtection="0"/>
    <xf numFmtId="0" fontId="2" fillId="4" borderId="4" applyNumberFormat="0" applyFont="0" applyAlignment="0" applyProtection="0"/>
    <xf numFmtId="0" fontId="26" fillId="15" borderId="0" applyNumberFormat="0" applyBorder="0" applyAlignment="0" applyProtection="0"/>
    <xf numFmtId="0" fontId="2" fillId="0" borderId="0"/>
    <xf numFmtId="0" fontId="44" fillId="0" borderId="0"/>
    <xf numFmtId="0" fontId="3" fillId="0" borderId="0"/>
    <xf numFmtId="0" fontId="2" fillId="0" borderId="0"/>
    <xf numFmtId="0" fontId="2" fillId="0" borderId="0"/>
    <xf numFmtId="0" fontId="2" fillId="0" borderId="0"/>
    <xf numFmtId="0" fontId="1" fillId="0" borderId="0"/>
    <xf numFmtId="0" fontId="2" fillId="0" borderId="0"/>
    <xf numFmtId="0" fontId="3" fillId="0" borderId="0"/>
    <xf numFmtId="0" fontId="3" fillId="0" borderId="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31" fillId="0" borderId="8" applyNumberFormat="0" applyFill="0" applyAlignment="0" applyProtection="0"/>
    <xf numFmtId="0" fontId="32" fillId="0" borderId="0" applyNumberFormat="0" applyFill="0" applyBorder="0" applyAlignment="0" applyProtection="0"/>
    <xf numFmtId="0" fontId="15" fillId="16" borderId="9" applyNumberFormat="0" applyAlignment="0" applyProtection="0"/>
    <xf numFmtId="0" fontId="3" fillId="0" borderId="0"/>
    <xf numFmtId="0" fontId="3" fillId="0" borderId="0"/>
  </cellStyleXfs>
  <cellXfs count="612">
    <xf numFmtId="0" fontId="0" fillId="0" borderId="0" xfId="0"/>
    <xf numFmtId="0" fontId="12" fillId="0" borderId="0" xfId="44" applyFont="1" applyFill="1" applyAlignment="1" applyProtection="1">
      <alignment horizontal="left" vertical="center"/>
      <protection hidden="1"/>
    </xf>
    <xf numFmtId="0" fontId="2" fillId="0" borderId="0" xfId="0" applyFont="1" applyAlignment="1" applyProtection="1">
      <alignment vertical="center"/>
      <protection hidden="1"/>
    </xf>
    <xf numFmtId="0" fontId="3" fillId="0" borderId="0" xfId="0" applyFont="1" applyFill="1" applyAlignment="1" applyProtection="1">
      <alignment vertical="center"/>
      <protection hidden="1"/>
    </xf>
    <xf numFmtId="0" fontId="5" fillId="20" borderId="10" xfId="0" applyFont="1" applyFill="1" applyBorder="1" applyAlignment="1" applyProtection="1">
      <alignment horizontal="left" vertical="center" indent="1"/>
      <protection hidden="1"/>
    </xf>
    <xf numFmtId="0" fontId="5" fillId="20" borderId="11" xfId="0" applyFont="1" applyFill="1" applyBorder="1" applyAlignment="1" applyProtection="1">
      <alignment horizontal="left" vertical="center" indent="1"/>
      <protection hidden="1"/>
    </xf>
    <xf numFmtId="0" fontId="5" fillId="20" borderId="12" xfId="0" applyFont="1" applyFill="1" applyBorder="1" applyAlignment="1" applyProtection="1">
      <alignment horizontal="left" vertical="center" indent="1"/>
      <protection hidden="1"/>
    </xf>
    <xf numFmtId="0" fontId="3" fillId="0" borderId="0" xfId="0" applyFont="1" applyAlignment="1" applyProtection="1">
      <alignment vertical="center"/>
      <protection hidden="1"/>
    </xf>
    <xf numFmtId="0" fontId="3" fillId="0" borderId="0" xfId="0" applyFont="1" applyFill="1" applyBorder="1" applyAlignment="1" applyProtection="1">
      <alignment horizontal="center" vertical="center"/>
      <protection hidden="1"/>
    </xf>
    <xf numFmtId="0" fontId="6" fillId="0" borderId="0" xfId="0" applyFont="1" applyFill="1" applyBorder="1" applyAlignment="1" applyProtection="1">
      <alignment vertical="top"/>
      <protection hidden="1"/>
    </xf>
    <xf numFmtId="0" fontId="6" fillId="0" borderId="0" xfId="0" applyFont="1" applyFill="1" applyBorder="1" applyAlignment="1" applyProtection="1">
      <alignment horizontal="center" vertical="center"/>
      <protection hidden="1"/>
    </xf>
    <xf numFmtId="0" fontId="3" fillId="0" borderId="0" xfId="0" applyFont="1" applyFill="1" applyBorder="1" applyAlignment="1" applyProtection="1">
      <alignment vertical="center"/>
      <protection hidden="1"/>
    </xf>
    <xf numFmtId="0" fontId="12" fillId="0" borderId="0" xfId="0" applyFont="1" applyFill="1" applyAlignment="1" applyProtection="1">
      <alignment horizontal="left" vertical="center"/>
      <protection hidden="1"/>
    </xf>
    <xf numFmtId="0" fontId="3" fillId="0" borderId="13" xfId="0" applyFont="1" applyFill="1" applyBorder="1" applyAlignment="1" applyProtection="1">
      <alignment vertical="center"/>
      <protection hidden="1"/>
    </xf>
    <xf numFmtId="0" fontId="3" fillId="0" borderId="14" xfId="0" applyFont="1" applyFill="1" applyBorder="1" applyAlignment="1" applyProtection="1">
      <alignment vertical="center"/>
      <protection hidden="1"/>
    </xf>
    <xf numFmtId="0" fontId="3" fillId="0" borderId="15" xfId="0" applyFont="1" applyFill="1" applyBorder="1" applyAlignment="1" applyProtection="1">
      <alignment vertical="center"/>
      <protection hidden="1"/>
    </xf>
    <xf numFmtId="0" fontId="3" fillId="0" borderId="16" xfId="0" applyFont="1" applyFill="1" applyBorder="1" applyAlignment="1" applyProtection="1">
      <alignment vertical="center"/>
      <protection hidden="1"/>
    </xf>
    <xf numFmtId="0" fontId="3" fillId="0" borderId="17" xfId="0" applyFont="1" applyFill="1" applyBorder="1" applyAlignment="1" applyProtection="1">
      <alignment vertical="center"/>
      <protection hidden="1"/>
    </xf>
    <xf numFmtId="0" fontId="3" fillId="0" borderId="0" xfId="47" applyFont="1" applyFill="1" applyBorder="1" applyAlignment="1" applyProtection="1">
      <alignment horizontal="left" vertical="center"/>
      <protection hidden="1"/>
    </xf>
    <xf numFmtId="0" fontId="3" fillId="0" borderId="0" xfId="47" applyFont="1" applyFill="1" applyBorder="1" applyAlignment="1" applyProtection="1">
      <alignment vertical="center"/>
      <protection hidden="1"/>
    </xf>
    <xf numFmtId="0" fontId="3" fillId="0" borderId="0" xfId="47" applyFont="1" applyAlignment="1" applyProtection="1">
      <alignment vertical="center"/>
      <protection hidden="1"/>
    </xf>
    <xf numFmtId="0" fontId="6" fillId="0" borderId="14" xfId="47" applyFont="1" applyFill="1" applyBorder="1" applyAlignment="1" applyProtection="1">
      <alignment vertical="center"/>
      <protection hidden="1"/>
    </xf>
    <xf numFmtId="0" fontId="6" fillId="0" borderId="0" xfId="47" applyFont="1" applyFill="1" applyAlignment="1" applyProtection="1">
      <alignment vertical="center"/>
      <protection hidden="1"/>
    </xf>
    <xf numFmtId="0" fontId="3" fillId="0" borderId="0" xfId="47" applyFont="1" applyFill="1" applyAlignment="1" applyProtection="1">
      <alignment vertical="center"/>
      <protection hidden="1"/>
    </xf>
    <xf numFmtId="0" fontId="3" fillId="0" borderId="18" xfId="47" applyFont="1" applyBorder="1" applyAlignment="1" applyProtection="1">
      <alignment vertical="center"/>
      <protection hidden="1"/>
    </xf>
    <xf numFmtId="0" fontId="3" fillId="0" borderId="18" xfId="0" applyFont="1" applyFill="1" applyBorder="1" applyAlignment="1" applyProtection="1">
      <alignment vertical="center"/>
      <protection hidden="1"/>
    </xf>
    <xf numFmtId="0" fontId="3" fillId="0" borderId="0" xfId="0" applyFont="1" applyFill="1" applyBorder="1" applyAlignment="1" applyProtection="1">
      <alignment horizontal="left" vertical="center"/>
      <protection hidden="1"/>
    </xf>
    <xf numFmtId="0" fontId="3" fillId="0" borderId="0" xfId="0" applyFont="1" applyFill="1" applyBorder="1" applyAlignment="1" applyProtection="1">
      <alignment horizontal="left" vertical="center" indent="1"/>
      <protection hidden="1"/>
    </xf>
    <xf numFmtId="0" fontId="3" fillId="0" borderId="0" xfId="0" applyNumberFormat="1" applyFont="1" applyFill="1" applyBorder="1" applyAlignment="1" applyProtection="1">
      <alignment horizontal="right" vertical="center"/>
      <protection hidden="1"/>
    </xf>
    <xf numFmtId="0" fontId="3" fillId="0" borderId="0" xfId="44" applyFont="1" applyFill="1" applyAlignment="1" applyProtection="1">
      <alignment vertical="center"/>
      <protection hidden="1"/>
    </xf>
    <xf numFmtId="0" fontId="3" fillId="0" borderId="0" xfId="44" applyFont="1" applyFill="1" applyBorder="1" applyAlignment="1" applyProtection="1">
      <alignment vertical="center"/>
      <protection hidden="1"/>
    </xf>
    <xf numFmtId="166" fontId="3" fillId="0" borderId="0" xfId="44" applyNumberFormat="1" applyFont="1" applyFill="1" applyAlignment="1" applyProtection="1">
      <alignment horizontal="center" vertical="center"/>
      <protection hidden="1"/>
    </xf>
    <xf numFmtId="0" fontId="3" fillId="0" borderId="19" xfId="0" applyFont="1" applyFill="1" applyBorder="1" applyAlignment="1" applyProtection="1">
      <alignment horizontal="left" vertical="center" indent="1"/>
      <protection hidden="1"/>
    </xf>
    <xf numFmtId="0" fontId="3" fillId="0" borderId="19" xfId="0" applyFont="1" applyFill="1" applyBorder="1" applyAlignment="1" applyProtection="1">
      <alignment vertical="center"/>
      <protection hidden="1"/>
    </xf>
    <xf numFmtId="0" fontId="3" fillId="0" borderId="19" xfId="47" applyFont="1" applyFill="1" applyBorder="1" applyAlignment="1" applyProtection="1">
      <alignment horizontal="left" vertical="center" indent="1"/>
      <protection hidden="1"/>
    </xf>
    <xf numFmtId="0" fontId="3" fillId="0" borderId="14" xfId="0" applyFont="1" applyFill="1" applyBorder="1" applyAlignment="1" applyProtection="1">
      <alignment horizontal="right" vertical="center"/>
      <protection hidden="1"/>
    </xf>
    <xf numFmtId="0" fontId="3" fillId="0" borderId="0" xfId="0" applyFont="1" applyFill="1" applyAlignment="1" applyProtection="1">
      <alignment horizontal="right" vertical="center"/>
      <protection hidden="1"/>
    </xf>
    <xf numFmtId="0" fontId="3" fillId="0" borderId="0" xfId="47" applyFont="1" applyBorder="1" applyAlignment="1" applyProtection="1">
      <alignment vertical="center"/>
      <protection hidden="1"/>
    </xf>
    <xf numFmtId="0" fontId="3" fillId="0" borderId="19" xfId="47" applyFont="1" applyFill="1" applyBorder="1" applyAlignment="1" applyProtection="1">
      <alignment horizontal="right" vertical="center" indent="1"/>
      <protection hidden="1"/>
    </xf>
    <xf numFmtId="0" fontId="3" fillId="0" borderId="14" xfId="44" applyFont="1" applyFill="1" applyBorder="1" applyAlignment="1" applyProtection="1">
      <alignment vertical="center"/>
      <protection hidden="1"/>
    </xf>
    <xf numFmtId="49" fontId="3" fillId="0" borderId="14" xfId="44" applyNumberFormat="1" applyFont="1" applyFill="1" applyBorder="1" applyAlignment="1" applyProtection="1">
      <alignment vertical="center"/>
      <protection hidden="1"/>
    </xf>
    <xf numFmtId="0" fontId="3" fillId="0" borderId="0" xfId="0" applyFont="1" applyFill="1" applyBorder="1" applyAlignment="1" applyProtection="1">
      <alignment horizontal="right" vertical="center"/>
      <protection hidden="1"/>
    </xf>
    <xf numFmtId="0" fontId="3" fillId="0" borderId="20" xfId="0" applyFont="1" applyFill="1" applyBorder="1" applyAlignment="1" applyProtection="1">
      <alignment vertical="center"/>
      <protection hidden="1"/>
    </xf>
    <xf numFmtId="0" fontId="3" fillId="0" borderId="0" xfId="45" applyFont="1" applyAlignment="1" applyProtection="1">
      <alignment vertical="center"/>
      <protection hidden="1"/>
    </xf>
    <xf numFmtId="0" fontId="12" fillId="0" borderId="0" xfId="0" applyFont="1" applyFill="1" applyAlignment="1" applyProtection="1">
      <alignment vertical="center"/>
      <protection hidden="1"/>
    </xf>
    <xf numFmtId="0" fontId="12" fillId="0" borderId="0" xfId="0" applyFont="1" applyFill="1" applyBorder="1" applyAlignment="1" applyProtection="1">
      <alignment vertical="center"/>
      <protection hidden="1"/>
    </xf>
    <xf numFmtId="0" fontId="4" fillId="0" borderId="0" xfId="0" applyFont="1" applyFill="1" applyAlignment="1" applyProtection="1">
      <alignment vertical="center"/>
      <protection hidden="1"/>
    </xf>
    <xf numFmtId="0" fontId="16" fillId="0" borderId="0" xfId="47" applyFont="1" applyFill="1" applyBorder="1" applyAlignment="1" applyProtection="1">
      <alignment vertical="center"/>
      <protection hidden="1"/>
    </xf>
    <xf numFmtId="0" fontId="4" fillId="0" borderId="13" xfId="47" applyFont="1" applyFill="1" applyBorder="1" applyAlignment="1" applyProtection="1">
      <alignment vertical="top"/>
      <protection hidden="1"/>
    </xf>
    <xf numFmtId="0" fontId="4" fillId="0" borderId="14" xfId="47" applyFont="1" applyFill="1" applyBorder="1" applyAlignment="1" applyProtection="1">
      <alignment vertical="top"/>
      <protection hidden="1"/>
    </xf>
    <xf numFmtId="0" fontId="4" fillId="0" borderId="15" xfId="47" applyFont="1" applyFill="1" applyBorder="1" applyAlignment="1" applyProtection="1">
      <alignment vertical="top"/>
      <protection hidden="1"/>
    </xf>
    <xf numFmtId="0" fontId="4" fillId="0" borderId="19" xfId="47" applyFont="1" applyFill="1" applyBorder="1" applyAlignment="1" applyProtection="1">
      <alignment vertical="top"/>
      <protection hidden="1"/>
    </xf>
    <xf numFmtId="0" fontId="4" fillId="0" borderId="0" xfId="47" applyFont="1" applyFill="1" applyBorder="1" applyAlignment="1" applyProtection="1">
      <alignment vertical="top"/>
      <protection hidden="1"/>
    </xf>
    <xf numFmtId="0" fontId="4" fillId="0" borderId="18" xfId="47" applyFont="1" applyFill="1" applyBorder="1" applyAlignment="1" applyProtection="1">
      <alignment vertical="top"/>
      <protection hidden="1"/>
    </xf>
    <xf numFmtId="0" fontId="4" fillId="0" borderId="20" xfId="47" applyFont="1" applyFill="1" applyBorder="1" applyAlignment="1" applyProtection="1">
      <alignment vertical="top"/>
      <protection hidden="1"/>
    </xf>
    <xf numFmtId="0" fontId="4" fillId="0" borderId="16" xfId="47" applyFont="1" applyFill="1" applyBorder="1" applyAlignment="1" applyProtection="1">
      <alignment vertical="top"/>
      <protection hidden="1"/>
    </xf>
    <xf numFmtId="0" fontId="4" fillId="0" borderId="17" xfId="47" applyFont="1" applyFill="1" applyBorder="1" applyAlignment="1" applyProtection="1">
      <alignment vertical="top"/>
      <protection hidden="1"/>
    </xf>
    <xf numFmtId="0" fontId="3" fillId="0" borderId="10" xfId="47" applyFont="1" applyFill="1" applyBorder="1" applyAlignment="1" applyProtection="1">
      <alignment horizontal="left" vertical="center" indent="1"/>
      <protection hidden="1"/>
    </xf>
    <xf numFmtId="0" fontId="4" fillId="0" borderId="11" xfId="47" applyFont="1" applyFill="1" applyBorder="1" applyAlignment="1" applyProtection="1">
      <alignment horizontal="left" vertical="center" indent="2"/>
      <protection hidden="1"/>
    </xf>
    <xf numFmtId="0" fontId="4" fillId="0" borderId="12" xfId="47" applyFont="1" applyFill="1" applyBorder="1" applyAlignment="1" applyProtection="1">
      <alignment horizontal="left" vertical="center" indent="2"/>
      <protection hidden="1"/>
    </xf>
    <xf numFmtId="0" fontId="3" fillId="17" borderId="10" xfId="47" applyNumberFormat="1" applyFont="1" applyFill="1" applyBorder="1" applyAlignment="1" applyProtection="1">
      <alignment horizontal="left" vertical="center" indent="1"/>
      <protection hidden="1"/>
    </xf>
    <xf numFmtId="0" fontId="4" fillId="17" borderId="11" xfId="47" applyNumberFormat="1" applyFont="1" applyFill="1" applyBorder="1" applyAlignment="1" applyProtection="1">
      <alignment horizontal="left" vertical="center" indent="2"/>
      <protection hidden="1"/>
    </xf>
    <xf numFmtId="0" fontId="4" fillId="17" borderId="12" xfId="47" applyNumberFormat="1" applyFont="1" applyFill="1" applyBorder="1" applyAlignment="1" applyProtection="1">
      <alignment horizontal="left" vertical="center" indent="2"/>
      <protection hidden="1"/>
    </xf>
    <xf numFmtId="0" fontId="10" fillId="0" borderId="14" xfId="0" applyFont="1" applyFill="1" applyBorder="1" applyAlignment="1" applyProtection="1">
      <alignment horizontal="right" vertical="center"/>
      <protection hidden="1"/>
    </xf>
    <xf numFmtId="0" fontId="3" fillId="0" borderId="18" xfId="0" applyFont="1" applyFill="1" applyBorder="1" applyAlignment="1" applyProtection="1">
      <alignment horizontal="center" vertical="center"/>
    </xf>
    <xf numFmtId="0" fontId="3" fillId="0" borderId="0" xfId="0" applyFont="1" applyAlignment="1" applyProtection="1">
      <alignment vertical="center"/>
    </xf>
    <xf numFmtId="0" fontId="3" fillId="0" borderId="0" xfId="0" applyFont="1" applyFill="1" applyBorder="1" applyAlignment="1" applyProtection="1">
      <alignment horizontal="right" vertical="center" indent="1"/>
      <protection hidden="1"/>
    </xf>
    <xf numFmtId="0" fontId="14" fillId="0" borderId="16" xfId="0" applyFont="1" applyFill="1" applyBorder="1" applyAlignment="1" applyProtection="1">
      <alignment vertical="center"/>
      <protection hidden="1"/>
    </xf>
    <xf numFmtId="4" fontId="3" fillId="0" borderId="0" xfId="0" applyNumberFormat="1" applyFont="1" applyFill="1" applyBorder="1" applyAlignment="1" applyProtection="1">
      <alignment horizontal="right" vertical="center" indent="2"/>
      <protection hidden="1"/>
    </xf>
    <xf numFmtId="0" fontId="3" fillId="0" borderId="0" xfId="0" applyFont="1" applyFill="1" applyBorder="1" applyAlignment="1" applyProtection="1">
      <alignment horizontal="center" vertical="center" wrapText="1"/>
      <protection hidden="1"/>
    </xf>
    <xf numFmtId="0" fontId="3" fillId="0" borderId="14" xfId="0" applyFont="1" applyFill="1" applyBorder="1" applyAlignment="1" applyProtection="1">
      <alignment horizontal="center" vertical="center"/>
      <protection hidden="1"/>
    </xf>
    <xf numFmtId="4" fontId="3" fillId="0" borderId="14" xfId="0" applyNumberFormat="1" applyFont="1" applyFill="1" applyBorder="1" applyAlignment="1" applyProtection="1">
      <alignment horizontal="right" vertical="center" indent="2"/>
      <protection hidden="1"/>
    </xf>
    <xf numFmtId="0" fontId="3" fillId="0" borderId="14" xfId="0" applyFont="1" applyFill="1" applyBorder="1" applyAlignment="1" applyProtection="1">
      <alignment horizontal="center" vertical="center" wrapText="1"/>
      <protection hidden="1"/>
    </xf>
    <xf numFmtId="164" fontId="3" fillId="0" borderId="0" xfId="0" applyNumberFormat="1" applyFont="1" applyFill="1" applyBorder="1" applyAlignment="1" applyProtection="1">
      <alignment vertical="center"/>
      <protection hidden="1"/>
    </xf>
    <xf numFmtId="164" fontId="14" fillId="0" borderId="16" xfId="0" applyNumberFormat="1" applyFont="1" applyFill="1" applyBorder="1" applyAlignment="1" applyProtection="1">
      <alignment vertical="center" wrapText="1"/>
      <protection hidden="1"/>
    </xf>
    <xf numFmtId="164" fontId="14" fillId="0" borderId="16" xfId="0" applyNumberFormat="1" applyFont="1" applyFill="1" applyBorder="1" applyAlignment="1" applyProtection="1">
      <alignment vertical="center"/>
      <protection hidden="1"/>
    </xf>
    <xf numFmtId="164" fontId="14" fillId="0" borderId="0" xfId="0" applyNumberFormat="1" applyFont="1" applyFill="1" applyBorder="1" applyAlignment="1" applyProtection="1">
      <alignment vertical="center" wrapText="1"/>
      <protection hidden="1"/>
    </xf>
    <xf numFmtId="164" fontId="14" fillId="0" borderId="0" xfId="0" applyNumberFormat="1" applyFont="1" applyFill="1" applyBorder="1" applyAlignment="1" applyProtection="1">
      <alignment vertical="center"/>
      <protection hidden="1"/>
    </xf>
    <xf numFmtId="0" fontId="3" fillId="0" borderId="14" xfId="47" applyFont="1" applyBorder="1" applyProtection="1">
      <protection hidden="1"/>
    </xf>
    <xf numFmtId="0" fontId="3" fillId="0" borderId="0" xfId="47" applyFont="1" applyProtection="1">
      <protection hidden="1"/>
    </xf>
    <xf numFmtId="0" fontId="6" fillId="0" borderId="0" xfId="47" applyFont="1" applyFill="1" applyBorder="1" applyAlignment="1" applyProtection="1">
      <alignment horizontal="center" vertical="top"/>
      <protection hidden="1"/>
    </xf>
    <xf numFmtId="0" fontId="6" fillId="0" borderId="0" xfId="47" applyFont="1" applyFill="1" applyBorder="1" applyAlignment="1" applyProtection="1">
      <alignment vertical="top" wrapText="1"/>
      <protection hidden="1"/>
    </xf>
    <xf numFmtId="49" fontId="4" fillId="0" borderId="0" xfId="47" applyNumberFormat="1" applyFont="1" applyAlignment="1" applyProtection="1">
      <alignment horizontal="right" vertical="center"/>
      <protection hidden="1"/>
    </xf>
    <xf numFmtId="0" fontId="4" fillId="0" borderId="0" xfId="47" applyNumberFormat="1" applyFont="1" applyAlignment="1" applyProtection="1">
      <alignment horizontal="right" vertical="center"/>
      <protection hidden="1"/>
    </xf>
    <xf numFmtId="0" fontId="3" fillId="0" borderId="0" xfId="38" applyFont="1" applyFill="1" applyBorder="1" applyAlignment="1" applyProtection="1">
      <alignment vertical="center"/>
      <protection hidden="1"/>
    </xf>
    <xf numFmtId="0" fontId="3" fillId="0" borderId="0" xfId="38" applyFont="1" applyFill="1" applyBorder="1" applyAlignment="1" applyProtection="1">
      <alignment horizontal="left" vertical="center"/>
      <protection hidden="1"/>
    </xf>
    <xf numFmtId="0" fontId="35" fillId="0" borderId="0" xfId="38" applyFont="1" applyFill="1" applyBorder="1" applyAlignment="1" applyProtection="1">
      <alignment vertical="center" wrapText="1"/>
      <protection hidden="1"/>
    </xf>
    <xf numFmtId="0" fontId="6" fillId="0" borderId="0" xfId="38" applyFont="1" applyFill="1" applyBorder="1" applyAlignment="1" applyProtection="1">
      <alignment vertical="center" wrapText="1"/>
      <protection hidden="1"/>
    </xf>
    <xf numFmtId="0" fontId="35" fillId="0" borderId="0" xfId="38" applyFont="1" applyFill="1" applyBorder="1" applyAlignment="1" applyProtection="1">
      <alignment horizontal="center" vertical="center" wrapText="1"/>
      <protection hidden="1"/>
    </xf>
    <xf numFmtId="0" fontId="6" fillId="0" borderId="0" xfId="38" applyFont="1" applyFill="1" applyBorder="1" applyAlignment="1" applyProtection="1">
      <alignment vertical="center"/>
      <protection hidden="1"/>
    </xf>
    <xf numFmtId="0" fontId="3" fillId="0" borderId="0" xfId="38" applyFont="1" applyFill="1" applyBorder="1" applyAlignment="1" applyProtection="1">
      <alignment horizontal="center" vertical="center"/>
      <protection hidden="1"/>
    </xf>
    <xf numFmtId="0" fontId="6" fillId="0" borderId="0" xfId="38" applyFont="1" applyFill="1" applyBorder="1" applyAlignment="1" applyProtection="1">
      <alignment horizontal="left" vertical="center"/>
      <protection hidden="1"/>
    </xf>
    <xf numFmtId="0" fontId="3" fillId="0" borderId="14" xfId="38" applyFont="1" applyFill="1" applyBorder="1" applyAlignment="1" applyProtection="1">
      <alignment vertical="center"/>
      <protection hidden="1"/>
    </xf>
    <xf numFmtId="0" fontId="3" fillId="0" borderId="0" xfId="46" applyFont="1" applyFill="1" applyAlignment="1" applyProtection="1">
      <alignment vertical="center"/>
      <protection hidden="1"/>
    </xf>
    <xf numFmtId="0" fontId="3" fillId="0" borderId="0" xfId="46" applyFont="1" applyFill="1" applyAlignment="1" applyProtection="1">
      <alignment vertical="center" wrapText="1"/>
      <protection hidden="1"/>
    </xf>
    <xf numFmtId="0" fontId="3" fillId="0" borderId="17" xfId="38" applyFont="1" applyFill="1" applyBorder="1" applyAlignment="1" applyProtection="1">
      <alignment vertical="center"/>
      <protection hidden="1"/>
    </xf>
    <xf numFmtId="0" fontId="3" fillId="0" borderId="16" xfId="38" applyFont="1" applyFill="1" applyBorder="1" applyAlignment="1" applyProtection="1">
      <alignment horizontal="left" vertical="center"/>
      <protection hidden="1"/>
    </xf>
    <xf numFmtId="0" fontId="3" fillId="0" borderId="16" xfId="38" applyFont="1" applyFill="1" applyBorder="1" applyAlignment="1" applyProtection="1">
      <alignment vertical="center"/>
      <protection hidden="1"/>
    </xf>
    <xf numFmtId="0" fontId="3" fillId="0" borderId="20" xfId="38" applyFont="1" applyFill="1" applyBorder="1" applyAlignment="1" applyProtection="1">
      <alignment vertical="center"/>
      <protection hidden="1"/>
    </xf>
    <xf numFmtId="0" fontId="3" fillId="0" borderId="18" xfId="38" applyFont="1" applyFill="1" applyBorder="1" applyAlignment="1" applyProtection="1">
      <alignment vertical="center"/>
      <protection hidden="1"/>
    </xf>
    <xf numFmtId="0" fontId="3" fillId="0" borderId="0" xfId="38" applyFont="1" applyFill="1" applyBorder="1" applyAlignment="1" applyProtection="1">
      <alignment vertical="top"/>
      <protection hidden="1"/>
    </xf>
    <xf numFmtId="0" fontId="3" fillId="0" borderId="19" xfId="38" applyFont="1" applyFill="1" applyBorder="1" applyAlignment="1" applyProtection="1">
      <alignment horizontal="right" vertical="center" wrapText="1"/>
      <protection hidden="1"/>
    </xf>
    <xf numFmtId="0" fontId="36" fillId="0" borderId="19" xfId="38" applyFont="1" applyFill="1" applyBorder="1" applyAlignment="1" applyProtection="1">
      <alignment horizontal="right" vertical="center"/>
      <protection hidden="1"/>
    </xf>
    <xf numFmtId="0" fontId="3" fillId="0" borderId="0" xfId="38" applyFont="1" applyFill="1" applyBorder="1" applyAlignment="1" applyProtection="1">
      <alignment vertical="center" wrapText="1"/>
      <protection hidden="1"/>
    </xf>
    <xf numFmtId="0" fontId="3" fillId="0" borderId="0" xfId="38" applyFont="1" applyFill="1" applyBorder="1" applyAlignment="1" applyProtection="1">
      <alignment horizontal="left" vertical="center" wrapText="1"/>
      <protection hidden="1"/>
    </xf>
    <xf numFmtId="0" fontId="3" fillId="0" borderId="0" xfId="38" applyFont="1" applyFill="1" applyAlignment="1" applyProtection="1">
      <alignment vertical="top"/>
      <protection hidden="1"/>
    </xf>
    <xf numFmtId="0" fontId="4" fillId="0" borderId="0" xfId="38" applyFont="1" applyFill="1" applyBorder="1" applyAlignment="1" applyProtection="1">
      <alignment horizontal="left" vertical="top"/>
      <protection hidden="1"/>
    </xf>
    <xf numFmtId="0" fontId="4" fillId="0" borderId="0" xfId="38" applyFont="1" applyFill="1" applyBorder="1" applyAlignment="1" applyProtection="1">
      <alignment horizontal="right" vertical="center" wrapText="1"/>
      <protection hidden="1"/>
    </xf>
    <xf numFmtId="0" fontId="3" fillId="0" borderId="19" xfId="38" applyFont="1" applyFill="1" applyBorder="1" applyAlignment="1" applyProtection="1">
      <alignment vertical="center"/>
      <protection hidden="1"/>
    </xf>
    <xf numFmtId="0" fontId="3" fillId="0" borderId="19" xfId="38" applyFont="1" applyFill="1" applyBorder="1" applyAlignment="1" applyProtection="1">
      <alignment horizontal="left" vertical="center" indent="1"/>
      <protection hidden="1"/>
    </xf>
    <xf numFmtId="0" fontId="3" fillId="0" borderId="15" xfId="38" applyFont="1" applyFill="1" applyBorder="1" applyAlignment="1" applyProtection="1">
      <alignment vertical="center"/>
      <protection hidden="1"/>
    </xf>
    <xf numFmtId="0" fontId="3" fillId="0" borderId="14" xfId="38" applyFont="1" applyFill="1" applyBorder="1" applyAlignment="1" applyProtection="1">
      <alignment horizontal="left" vertical="center"/>
      <protection hidden="1"/>
    </xf>
    <xf numFmtId="0" fontId="3" fillId="0" borderId="13" xfId="38" applyFont="1" applyFill="1" applyBorder="1" applyAlignment="1" applyProtection="1">
      <alignment vertical="center"/>
      <protection hidden="1"/>
    </xf>
    <xf numFmtId="0" fontId="3" fillId="0" borderId="0" xfId="38" applyFont="1" applyAlignment="1" applyProtection="1">
      <alignment vertical="center"/>
      <protection hidden="1"/>
    </xf>
    <xf numFmtId="0" fontId="5" fillId="20" borderId="12" xfId="38" applyFont="1" applyFill="1" applyBorder="1" applyAlignment="1" applyProtection="1">
      <alignment horizontal="left" vertical="center" indent="1"/>
      <protection hidden="1"/>
    </xf>
    <xf numFmtId="0" fontId="5" fillId="20" borderId="11" xfId="38" applyFont="1" applyFill="1" applyBorder="1" applyAlignment="1" applyProtection="1">
      <alignment horizontal="left" vertical="center" indent="1"/>
      <protection hidden="1"/>
    </xf>
    <xf numFmtId="0" fontId="5" fillId="20" borderId="10" xfId="38" applyFont="1" applyFill="1" applyBorder="1" applyAlignment="1" applyProtection="1">
      <alignment horizontal="left" vertical="center" indent="1"/>
      <protection hidden="1"/>
    </xf>
    <xf numFmtId="4" fontId="3" fillId="0" borderId="0" xfId="38" applyNumberFormat="1" applyFont="1" applyFill="1" applyBorder="1" applyAlignment="1" applyProtection="1">
      <alignment horizontal="right" vertical="center"/>
      <protection hidden="1"/>
    </xf>
    <xf numFmtId="0" fontId="5" fillId="0" borderId="0" xfId="38" applyFont="1" applyFill="1" applyBorder="1" applyAlignment="1" applyProtection="1">
      <alignment vertical="center"/>
      <protection hidden="1"/>
    </xf>
    <xf numFmtId="0" fontId="3" fillId="0" borderId="0" xfId="38" applyFont="1" applyFill="1" applyAlignment="1" applyProtection="1">
      <alignment vertical="center"/>
      <protection hidden="1"/>
    </xf>
    <xf numFmtId="49" fontId="3" fillId="0" borderId="0" xfId="38" applyNumberFormat="1" applyFont="1" applyFill="1" applyAlignment="1" applyProtection="1">
      <alignment horizontal="left" vertical="center"/>
      <protection hidden="1"/>
    </xf>
    <xf numFmtId="0" fontId="5" fillId="0" borderId="0" xfId="38" applyFont="1" applyFill="1" applyBorder="1" applyAlignment="1" applyProtection="1">
      <alignment horizontal="right" vertical="center"/>
      <protection hidden="1"/>
    </xf>
    <xf numFmtId="0" fontId="12" fillId="0" borderId="0" xfId="38" applyFont="1" applyFill="1" applyAlignment="1" applyProtection="1">
      <alignment horizontal="left" vertical="center"/>
      <protection hidden="1"/>
    </xf>
    <xf numFmtId="0" fontId="5" fillId="21" borderId="11" xfId="0" applyFont="1" applyFill="1" applyBorder="1" applyAlignment="1" applyProtection="1">
      <alignment horizontal="left" vertical="center" indent="1"/>
      <protection hidden="1"/>
    </xf>
    <xf numFmtId="0" fontId="5" fillId="21" borderId="12" xfId="0" applyFont="1" applyFill="1" applyBorder="1" applyAlignment="1" applyProtection="1">
      <alignment horizontal="left" vertical="center" indent="1"/>
      <protection hidden="1"/>
    </xf>
    <xf numFmtId="0" fontId="11" fillId="0" borderId="0" xfId="38" applyFont="1" applyFill="1" applyBorder="1" applyAlignment="1" applyProtection="1">
      <alignment vertical="center"/>
      <protection hidden="1"/>
    </xf>
    <xf numFmtId="0" fontId="3" fillId="0" borderId="0" xfId="0" applyFont="1"/>
    <xf numFmtId="0" fontId="3" fillId="0" borderId="0" xfId="0" applyFont="1" applyBorder="1"/>
    <xf numFmtId="49" fontId="11" fillId="0" borderId="19" xfId="38" applyNumberFormat="1" applyFont="1" applyFill="1" applyBorder="1" applyAlignment="1" applyProtection="1">
      <alignment horizontal="left" vertical="center" indent="1"/>
      <protection hidden="1"/>
    </xf>
    <xf numFmtId="49" fontId="3" fillId="0" borderId="19" xfId="38" applyNumberFormat="1" applyFont="1" applyFill="1" applyBorder="1" applyAlignment="1" applyProtection="1">
      <alignment horizontal="left" vertical="center" indent="1"/>
      <protection hidden="1"/>
    </xf>
    <xf numFmtId="0" fontId="5" fillId="0" borderId="19" xfId="38" applyFont="1" applyFill="1" applyBorder="1" applyAlignment="1" applyProtection="1">
      <alignment horizontal="left" vertical="center" indent="1"/>
      <protection hidden="1"/>
    </xf>
    <xf numFmtId="2" fontId="12" fillId="0" borderId="0" xfId="38" applyNumberFormat="1" applyFont="1" applyFill="1" applyBorder="1" applyAlignment="1" applyProtection="1">
      <alignment vertical="center"/>
      <protection hidden="1"/>
    </xf>
    <xf numFmtId="166" fontId="5" fillId="0" borderId="0" xfId="38" applyNumberFormat="1" applyFont="1" applyFill="1" applyBorder="1" applyAlignment="1" applyProtection="1">
      <alignment horizontal="left" vertical="center"/>
      <protection hidden="1"/>
    </xf>
    <xf numFmtId="49" fontId="3" fillId="0" borderId="0" xfId="38" applyNumberFormat="1" applyFont="1" applyFill="1" applyBorder="1" applyAlignment="1" applyProtection="1">
      <alignment horizontal="right" vertical="center"/>
      <protection hidden="1"/>
    </xf>
    <xf numFmtId="166" fontId="5" fillId="0" borderId="0" xfId="38" applyNumberFormat="1" applyFont="1" applyFill="1" applyBorder="1" applyAlignment="1" applyProtection="1">
      <alignment vertical="top" wrapText="1"/>
      <protection hidden="1"/>
    </xf>
    <xf numFmtId="2" fontId="3" fillId="0" borderId="0" xfId="38" applyNumberFormat="1" applyFont="1" applyFill="1" applyBorder="1" applyAlignment="1" applyProtection="1">
      <alignment horizontal="center" vertical="top"/>
      <protection hidden="1"/>
    </xf>
    <xf numFmtId="0" fontId="3" fillId="0" borderId="0" xfId="38" applyFont="1" applyFill="1" applyBorder="1" applyAlignment="1" applyProtection="1">
      <alignment horizontal="left" vertical="top"/>
      <protection hidden="1"/>
    </xf>
    <xf numFmtId="49" fontId="5" fillId="0" borderId="0" xfId="38" applyNumberFormat="1" applyFont="1" applyFill="1" applyBorder="1" applyAlignment="1" applyProtection="1">
      <alignment vertical="top" wrapText="1"/>
      <protection hidden="1"/>
    </xf>
    <xf numFmtId="0" fontId="3" fillId="0" borderId="0" xfId="38" applyFont="1" applyFill="1" applyBorder="1" applyAlignment="1" applyProtection="1">
      <alignment horizontal="center" vertical="top"/>
      <protection hidden="1"/>
    </xf>
    <xf numFmtId="49" fontId="5" fillId="20" borderId="10" xfId="38" applyNumberFormat="1" applyFont="1" applyFill="1" applyBorder="1" applyAlignment="1" applyProtection="1">
      <alignment horizontal="center" vertical="top"/>
      <protection hidden="1"/>
    </xf>
    <xf numFmtId="49" fontId="3" fillId="20" borderId="11" xfId="38" applyNumberFormat="1" applyFont="1" applyFill="1" applyBorder="1" applyAlignment="1" applyProtection="1">
      <alignment horizontal="center" vertical="top"/>
      <protection hidden="1"/>
    </xf>
    <xf numFmtId="49" fontId="5" fillId="20" borderId="11" xfId="38" applyNumberFormat="1" applyFont="1" applyFill="1" applyBorder="1" applyAlignment="1" applyProtection="1">
      <alignment horizontal="right" vertical="center" indent="1"/>
      <protection hidden="1"/>
    </xf>
    <xf numFmtId="49" fontId="5" fillId="0" borderId="0" xfId="38" applyNumberFormat="1" applyFont="1" applyFill="1" applyBorder="1" applyAlignment="1" applyProtection="1">
      <alignment horizontal="center" vertical="top"/>
      <protection hidden="1"/>
    </xf>
    <xf numFmtId="49" fontId="8" fillId="0" borderId="0" xfId="38" applyNumberFormat="1" applyFont="1" applyFill="1" applyBorder="1" applyAlignment="1" applyProtection="1">
      <alignment horizontal="center" vertical="top"/>
      <protection hidden="1"/>
    </xf>
    <xf numFmtId="166" fontId="5" fillId="0" borderId="0" xfId="38" applyNumberFormat="1" applyFont="1" applyFill="1" applyBorder="1" applyAlignment="1" applyProtection="1">
      <alignment horizontal="right" vertical="top" indent="1"/>
      <protection hidden="1"/>
    </xf>
    <xf numFmtId="49" fontId="5" fillId="0" borderId="0" xfId="38" applyNumberFormat="1" applyFont="1" applyFill="1" applyBorder="1" applyAlignment="1" applyProtection="1">
      <alignment horizontal="left" vertical="center"/>
      <protection hidden="1"/>
    </xf>
    <xf numFmtId="2" fontId="45" fillId="0" borderId="0" xfId="38" applyNumberFormat="1" applyFont="1" applyFill="1" applyBorder="1" applyAlignment="1" applyProtection="1">
      <alignment vertical="center"/>
      <protection hidden="1"/>
    </xf>
    <xf numFmtId="0" fontId="36" fillId="0" borderId="19" xfId="0" applyFont="1" applyFill="1" applyBorder="1" applyAlignment="1" applyProtection="1">
      <alignment horizontal="right" vertical="center"/>
      <protection hidden="1"/>
    </xf>
    <xf numFmtId="0" fontId="3" fillId="0" borderId="0" xfId="0" applyFont="1" applyFill="1" applyBorder="1" applyAlignment="1" applyProtection="1">
      <alignment vertical="top"/>
      <protection hidden="1"/>
    </xf>
    <xf numFmtId="0" fontId="6" fillId="0" borderId="0" xfId="47" applyFont="1" applyFill="1" applyBorder="1" applyAlignment="1" applyProtection="1">
      <alignment vertical="center"/>
      <protection hidden="1"/>
    </xf>
    <xf numFmtId="0" fontId="12" fillId="0" borderId="21" xfId="38" applyNumberFormat="1" applyFont="1" applyFill="1" applyBorder="1" applyAlignment="1" applyProtection="1">
      <alignment horizontal="left" vertical="center" indent="1"/>
      <protection hidden="1"/>
    </xf>
    <xf numFmtId="0" fontId="12" fillId="0" borderId="22" xfId="38" applyNumberFormat="1" applyFont="1" applyFill="1" applyBorder="1" applyAlignment="1" applyProtection="1">
      <alignment horizontal="left" vertical="center" indent="1"/>
      <protection hidden="1"/>
    </xf>
    <xf numFmtId="0" fontId="3" fillId="22" borderId="23" xfId="45" applyFont="1" applyFill="1" applyBorder="1" applyAlignment="1" applyProtection="1">
      <alignment vertical="center"/>
      <protection hidden="1"/>
    </xf>
    <xf numFmtId="14" fontId="3" fillId="22" borderId="23" xfId="45" applyNumberFormat="1" applyFont="1" applyFill="1" applyBorder="1" applyAlignment="1" applyProtection="1">
      <alignment vertical="center"/>
      <protection hidden="1"/>
    </xf>
    <xf numFmtId="14" fontId="5" fillId="0" borderId="0" xfId="38" applyNumberFormat="1" applyFont="1" applyFill="1" applyBorder="1" applyAlignment="1" applyProtection="1">
      <alignment horizontal="left" vertical="center"/>
      <protection hidden="1"/>
    </xf>
    <xf numFmtId="14" fontId="5" fillId="0" borderId="0" xfId="38" applyNumberFormat="1" applyFont="1" applyFill="1" applyBorder="1" applyAlignment="1" applyProtection="1">
      <alignment vertical="top" wrapText="1"/>
      <protection hidden="1"/>
    </xf>
    <xf numFmtId="14" fontId="3" fillId="20" borderId="11" xfId="38" applyNumberFormat="1" applyFont="1" applyFill="1" applyBorder="1" applyAlignment="1" applyProtection="1">
      <alignment horizontal="center" vertical="top"/>
      <protection hidden="1"/>
    </xf>
    <xf numFmtId="14" fontId="3" fillId="0" borderId="0" xfId="38" applyNumberFormat="1" applyFont="1" applyFill="1" applyBorder="1" applyAlignment="1" applyProtection="1">
      <alignment horizontal="center" vertical="top"/>
      <protection hidden="1"/>
    </xf>
    <xf numFmtId="4" fontId="46" fillId="0" borderId="0" xfId="0" applyNumberFormat="1" applyFont="1" applyFill="1" applyAlignment="1" applyProtection="1">
      <alignment horizontal="right" vertical="center" indent="1"/>
      <protection hidden="1"/>
    </xf>
    <xf numFmtId="49" fontId="3" fillId="23" borderId="24" xfId="38" applyNumberFormat="1" applyFont="1" applyFill="1" applyBorder="1" applyAlignment="1" applyProtection="1">
      <alignment horizontal="left" vertical="top" wrapText="1" indent="1"/>
      <protection locked="0"/>
    </xf>
    <xf numFmtId="2" fontId="11" fillId="0" borderId="0" xfId="38" applyNumberFormat="1" applyFont="1" applyFill="1" applyBorder="1" applyAlignment="1" applyProtection="1">
      <alignment horizontal="left" vertical="center"/>
      <protection hidden="1"/>
    </xf>
    <xf numFmtId="0" fontId="3" fillId="0" borderId="0" xfId="40" applyNumberFormat="1" applyAlignment="1" applyProtection="1">
      <alignment vertical="center"/>
      <protection hidden="1"/>
    </xf>
    <xf numFmtId="0" fontId="3" fillId="0" borderId="0" xfId="40" applyNumberFormat="1" applyAlignment="1" applyProtection="1">
      <alignment horizontal="center" vertical="center"/>
      <protection hidden="1"/>
    </xf>
    <xf numFmtId="0" fontId="3" fillId="0" borderId="0" xfId="40" applyNumberFormat="1" applyBorder="1" applyAlignment="1" applyProtection="1">
      <alignment vertical="center"/>
      <protection hidden="1"/>
    </xf>
    <xf numFmtId="0" fontId="3" fillId="22" borderId="0" xfId="0" applyFont="1" applyFill="1" applyAlignment="1" applyProtection="1">
      <alignment vertical="center"/>
      <protection hidden="1"/>
    </xf>
    <xf numFmtId="0" fontId="3" fillId="22" borderId="0" xfId="47" applyFont="1" applyFill="1" applyAlignment="1" applyProtection="1">
      <alignment vertical="center"/>
      <protection hidden="1"/>
    </xf>
    <xf numFmtId="0" fontId="3" fillId="22" borderId="0" xfId="0" applyFont="1" applyFill="1" applyAlignment="1" applyProtection="1">
      <alignment vertical="center"/>
    </xf>
    <xf numFmtId="0" fontId="3" fillId="22" borderId="0" xfId="47" applyFont="1" applyFill="1" applyProtection="1">
      <protection hidden="1"/>
    </xf>
    <xf numFmtId="0" fontId="3" fillId="22" borderId="0" xfId="0" applyFont="1" applyFill="1" applyAlignment="1" applyProtection="1">
      <alignment horizontal="left" vertical="center" indent="1"/>
      <protection hidden="1"/>
    </xf>
    <xf numFmtId="0" fontId="3" fillId="22" borderId="0" xfId="47" applyFont="1" applyFill="1" applyAlignment="1" applyProtection="1">
      <alignment horizontal="left" vertical="center" indent="1"/>
      <protection hidden="1"/>
    </xf>
    <xf numFmtId="0" fontId="46" fillId="22" borderId="0" xfId="0" applyFont="1" applyFill="1" applyAlignment="1" applyProtection="1">
      <alignment horizontal="left" vertical="center" indent="1"/>
      <protection hidden="1"/>
    </xf>
    <xf numFmtId="0" fontId="3" fillId="22" borderId="0" xfId="47" applyFont="1" applyFill="1" applyAlignment="1" applyProtection="1">
      <alignment horizontal="left" indent="1"/>
      <protection hidden="1"/>
    </xf>
    <xf numFmtId="0" fontId="3" fillId="0" borderId="0" xfId="0" applyFont="1" applyFill="1" applyAlignment="1" applyProtection="1">
      <alignment horizontal="left" vertical="center" indent="1"/>
      <protection hidden="1"/>
    </xf>
    <xf numFmtId="0" fontId="5" fillId="0" borderId="0" xfId="0" applyFont="1" applyFill="1" applyBorder="1" applyAlignment="1" applyProtection="1">
      <alignment vertical="center"/>
      <protection hidden="1"/>
    </xf>
    <xf numFmtId="14" fontId="5" fillId="0" borderId="0" xfId="0" applyNumberFormat="1" applyFont="1" applyFill="1" applyBorder="1" applyAlignment="1" applyProtection="1">
      <alignment horizontal="left" vertical="center"/>
      <protection hidden="1"/>
    </xf>
    <xf numFmtId="1" fontId="3" fillId="0" borderId="0" xfId="0" applyNumberFormat="1" applyFont="1" applyFill="1" applyBorder="1" applyAlignment="1" applyProtection="1">
      <alignment vertical="center"/>
      <protection hidden="1"/>
    </xf>
    <xf numFmtId="0" fontId="11" fillId="0" borderId="19" xfId="0" applyFont="1" applyFill="1" applyBorder="1" applyAlignment="1" applyProtection="1">
      <alignment horizontal="left" vertical="center" indent="1"/>
      <protection hidden="1"/>
    </xf>
    <xf numFmtId="0" fontId="11" fillId="0" borderId="0" xfId="0" applyFont="1" applyFill="1" applyBorder="1" applyAlignment="1" applyProtection="1">
      <alignment vertical="center"/>
      <protection hidden="1"/>
    </xf>
    <xf numFmtId="0" fontId="3" fillId="0" borderId="20" xfId="0" applyFont="1" applyFill="1" applyBorder="1" applyAlignment="1" applyProtection="1">
      <alignment horizontal="left" vertical="center" indent="1"/>
      <protection hidden="1"/>
    </xf>
    <xf numFmtId="0" fontId="36" fillId="0" borderId="16" xfId="0" applyFont="1" applyFill="1" applyBorder="1" applyAlignment="1" applyProtection="1">
      <alignment horizontal="left" vertical="center"/>
      <protection hidden="1"/>
    </xf>
    <xf numFmtId="0" fontId="3" fillId="0" borderId="16" xfId="0" applyFont="1" applyFill="1" applyBorder="1" applyAlignment="1" applyProtection="1">
      <alignment horizontal="left" vertical="center"/>
      <protection hidden="1"/>
    </xf>
    <xf numFmtId="0" fontId="11" fillId="0" borderId="25" xfId="0" applyFont="1" applyFill="1" applyBorder="1" applyAlignment="1" applyProtection="1">
      <alignment horizontal="left" vertical="center" indent="1"/>
      <protection hidden="1"/>
    </xf>
    <xf numFmtId="0" fontId="11" fillId="0" borderId="26" xfId="0" applyFont="1" applyFill="1" applyBorder="1" applyAlignment="1" applyProtection="1">
      <alignment vertical="center"/>
      <protection hidden="1"/>
    </xf>
    <xf numFmtId="0" fontId="5" fillId="0" borderId="26" xfId="0" applyFont="1" applyFill="1" applyBorder="1" applyAlignment="1" applyProtection="1">
      <alignment vertical="center"/>
      <protection hidden="1"/>
    </xf>
    <xf numFmtId="0" fontId="3" fillId="0" borderId="26" xfId="0" applyFont="1" applyFill="1" applyBorder="1" applyAlignment="1" applyProtection="1">
      <alignment vertical="center"/>
      <protection hidden="1"/>
    </xf>
    <xf numFmtId="0" fontId="3" fillId="0" borderId="27" xfId="0" applyFont="1" applyFill="1" applyBorder="1" applyAlignment="1" applyProtection="1">
      <alignment vertical="center"/>
      <protection hidden="1"/>
    </xf>
    <xf numFmtId="0" fontId="3" fillId="0" borderId="28" xfId="0" applyFont="1" applyFill="1" applyBorder="1" applyAlignment="1" applyProtection="1">
      <alignment horizontal="left" vertical="center" indent="1"/>
      <protection hidden="1"/>
    </xf>
    <xf numFmtId="0" fontId="3" fillId="0" borderId="29" xfId="0" applyFont="1" applyFill="1" applyBorder="1" applyAlignment="1" applyProtection="1">
      <alignment vertical="center"/>
      <protection hidden="1"/>
    </xf>
    <xf numFmtId="0" fontId="3" fillId="0" borderId="29" xfId="0" applyFont="1" applyFill="1" applyBorder="1" applyAlignment="1" applyProtection="1">
      <alignment horizontal="left" vertical="center"/>
      <protection hidden="1"/>
    </xf>
    <xf numFmtId="0" fontId="3" fillId="0" borderId="30" xfId="0" applyFont="1" applyFill="1" applyBorder="1" applyAlignment="1" applyProtection="1">
      <alignment vertical="center"/>
      <protection hidden="1"/>
    </xf>
    <xf numFmtId="0" fontId="3" fillId="0" borderId="25" xfId="0" applyFont="1" applyFill="1" applyBorder="1" applyAlignment="1" applyProtection="1">
      <alignment horizontal="left" vertical="center" indent="1"/>
      <protection hidden="1"/>
    </xf>
    <xf numFmtId="0" fontId="3" fillId="0" borderId="26" xfId="0" applyFont="1" applyFill="1" applyBorder="1" applyAlignment="1" applyProtection="1">
      <alignment horizontal="left" vertical="center"/>
      <protection hidden="1"/>
    </xf>
    <xf numFmtId="0" fontId="3" fillId="24" borderId="13" xfId="0" applyFont="1" applyFill="1" applyBorder="1" applyAlignment="1" applyProtection="1">
      <alignment vertical="center"/>
      <protection hidden="1"/>
    </xf>
    <xf numFmtId="0" fontId="3" fillId="24" borderId="14" xfId="0" applyFont="1" applyFill="1" applyBorder="1" applyAlignment="1" applyProtection="1">
      <alignment vertical="center"/>
      <protection hidden="1"/>
    </xf>
    <xf numFmtId="1" fontId="3" fillId="24" borderId="14" xfId="0" applyNumberFormat="1" applyFont="1" applyFill="1" applyBorder="1" applyAlignment="1" applyProtection="1">
      <alignment vertical="center"/>
      <protection hidden="1"/>
    </xf>
    <xf numFmtId="0" fontId="3" fillId="24" borderId="15" xfId="0" applyFont="1" applyFill="1" applyBorder="1" applyAlignment="1" applyProtection="1">
      <alignment vertical="center"/>
      <protection hidden="1"/>
    </xf>
    <xf numFmtId="0" fontId="3" fillId="24" borderId="19" xfId="0" applyFont="1" applyFill="1" applyBorder="1" applyAlignment="1" applyProtection="1">
      <alignment horizontal="left" vertical="top" indent="1"/>
      <protection hidden="1"/>
    </xf>
    <xf numFmtId="0" fontId="3" fillId="24" borderId="0" xfId="0" applyFont="1" applyFill="1" applyBorder="1" applyAlignment="1" applyProtection="1">
      <alignment vertical="top"/>
      <protection hidden="1"/>
    </xf>
    <xf numFmtId="0" fontId="3" fillId="24" borderId="18" xfId="0" applyFont="1" applyFill="1" applyBorder="1" applyAlignment="1" applyProtection="1">
      <alignment vertical="center"/>
      <protection hidden="1"/>
    </xf>
    <xf numFmtId="0" fontId="3" fillId="24" borderId="19" xfId="0" applyFont="1" applyFill="1" applyBorder="1" applyAlignment="1" applyProtection="1">
      <alignment vertical="center"/>
      <protection hidden="1"/>
    </xf>
    <xf numFmtId="0" fontId="3" fillId="24" borderId="0" xfId="0" applyFont="1" applyFill="1" applyBorder="1" applyAlignment="1" applyProtection="1">
      <alignment vertical="center"/>
      <protection hidden="1"/>
    </xf>
    <xf numFmtId="0" fontId="36" fillId="0" borderId="0" xfId="0" applyFont="1" applyFill="1" applyBorder="1" applyAlignment="1" applyProtection="1">
      <alignment horizontal="center" vertical="center"/>
      <protection hidden="1"/>
    </xf>
    <xf numFmtId="0" fontId="36" fillId="0" borderId="29" xfId="0" applyFont="1" applyFill="1" applyBorder="1" applyAlignment="1" applyProtection="1">
      <alignment horizontal="center" vertical="center"/>
      <protection hidden="1"/>
    </xf>
    <xf numFmtId="0" fontId="3" fillId="0" borderId="26" xfId="0" applyFont="1" applyFill="1" applyBorder="1" applyAlignment="1" applyProtection="1">
      <alignment horizontal="center" vertical="center"/>
      <protection hidden="1"/>
    </xf>
    <xf numFmtId="0" fontId="3" fillId="0" borderId="29" xfId="0" applyFont="1" applyFill="1" applyBorder="1" applyAlignment="1" applyProtection="1">
      <alignment horizontal="center" vertical="center"/>
      <protection hidden="1"/>
    </xf>
    <xf numFmtId="0" fontId="3" fillId="24" borderId="13" xfId="0" applyFont="1" applyFill="1" applyBorder="1" applyAlignment="1" applyProtection="1">
      <alignment horizontal="left" vertical="center" indent="1"/>
      <protection hidden="1"/>
    </xf>
    <xf numFmtId="0" fontId="36" fillId="24" borderId="14" xfId="0" applyFont="1" applyFill="1" applyBorder="1" applyAlignment="1" applyProtection="1">
      <alignment horizontal="left" vertical="center"/>
      <protection hidden="1"/>
    </xf>
    <xf numFmtId="0" fontId="3" fillId="24" borderId="14" xfId="0" applyFont="1" applyFill="1" applyBorder="1" applyAlignment="1" applyProtection="1">
      <alignment horizontal="left" vertical="center"/>
      <protection hidden="1"/>
    </xf>
    <xf numFmtId="0" fontId="3" fillId="24" borderId="19" xfId="0" applyFont="1" applyFill="1" applyBorder="1" applyAlignment="1" applyProtection="1">
      <alignment horizontal="left" vertical="center" indent="1"/>
      <protection hidden="1"/>
    </xf>
    <xf numFmtId="0" fontId="36" fillId="24" borderId="0" xfId="0" applyFont="1" applyFill="1" applyBorder="1" applyAlignment="1" applyProtection="1">
      <alignment horizontal="left" vertical="center"/>
      <protection hidden="1"/>
    </xf>
    <xf numFmtId="0" fontId="3" fillId="24" borderId="0" xfId="0" applyFont="1" applyFill="1" applyBorder="1" applyAlignment="1" applyProtection="1">
      <alignment horizontal="left" vertical="center"/>
      <protection hidden="1"/>
    </xf>
    <xf numFmtId="0" fontId="3" fillId="24" borderId="20" xfId="0" applyFont="1" applyFill="1" applyBorder="1" applyAlignment="1" applyProtection="1">
      <alignment horizontal="left" vertical="center" indent="1"/>
      <protection hidden="1"/>
    </xf>
    <xf numFmtId="0" fontId="3" fillId="24" borderId="16" xfId="0" applyFont="1" applyFill="1" applyBorder="1" applyAlignment="1" applyProtection="1">
      <alignment vertical="center"/>
      <protection hidden="1"/>
    </xf>
    <xf numFmtId="0" fontId="36" fillId="24" borderId="16" xfId="0" applyFont="1" applyFill="1" applyBorder="1" applyAlignment="1" applyProtection="1">
      <alignment horizontal="left" vertical="center"/>
      <protection hidden="1"/>
    </xf>
    <xf numFmtId="0" fontId="3" fillId="24" borderId="16" xfId="0" applyFont="1" applyFill="1" applyBorder="1" applyAlignment="1" applyProtection="1">
      <alignment horizontal="left" vertical="center"/>
      <protection hidden="1"/>
    </xf>
    <xf numFmtId="0" fontId="3" fillId="24" borderId="17" xfId="0" applyFont="1" applyFill="1" applyBorder="1" applyAlignment="1" applyProtection="1">
      <alignment vertical="center"/>
      <protection hidden="1"/>
    </xf>
    <xf numFmtId="0" fontId="5" fillId="21" borderId="10" xfId="0" applyFont="1" applyFill="1" applyBorder="1" applyAlignment="1" applyProtection="1">
      <alignment horizontal="left" vertical="center" indent="1"/>
      <protection hidden="1"/>
    </xf>
    <xf numFmtId="0" fontId="4" fillId="21" borderId="31" xfId="38" applyFont="1" applyFill="1" applyBorder="1" applyAlignment="1" applyProtection="1">
      <alignment horizontal="center" wrapText="1"/>
      <protection hidden="1"/>
    </xf>
    <xf numFmtId="0" fontId="4" fillId="21" borderId="32" xfId="38" applyFont="1" applyFill="1" applyBorder="1" applyAlignment="1" applyProtection="1">
      <alignment horizontal="center" vertical="top"/>
      <protection hidden="1"/>
    </xf>
    <xf numFmtId="0" fontId="4" fillId="21" borderId="32" xfId="38" applyFont="1" applyFill="1" applyBorder="1" applyAlignment="1" applyProtection="1">
      <alignment horizontal="center" vertical="top" wrapText="1"/>
      <protection hidden="1"/>
    </xf>
    <xf numFmtId="0" fontId="3" fillId="0" borderId="19" xfId="0" applyFont="1" applyBorder="1"/>
    <xf numFmtId="0" fontId="3" fillId="0" borderId="0" xfId="0" applyFont="1" applyBorder="1" applyAlignment="1"/>
    <xf numFmtId="0" fontId="3" fillId="0" borderId="18" xfId="0" applyFont="1" applyBorder="1"/>
    <xf numFmtId="0" fontId="3" fillId="0" borderId="0" xfId="0" applyFont="1" applyBorder="1" applyAlignment="1">
      <alignment vertical="top"/>
    </xf>
    <xf numFmtId="0" fontId="3" fillId="0" borderId="0" xfId="38" applyFont="1" applyFill="1" applyBorder="1" applyAlignment="1" applyProtection="1">
      <alignment horizontal="center" vertical="top" wrapText="1"/>
      <protection hidden="1"/>
    </xf>
    <xf numFmtId="14" fontId="3" fillId="0" borderId="0" xfId="38" applyNumberFormat="1" applyFont="1" applyFill="1" applyBorder="1" applyAlignment="1" applyProtection="1">
      <alignment horizontal="center" vertical="center"/>
      <protection hidden="1"/>
    </xf>
    <xf numFmtId="4" fontId="3" fillId="0" borderId="0" xfId="0" applyNumberFormat="1" applyFont="1" applyFill="1" applyBorder="1" applyAlignment="1" applyProtection="1">
      <alignment horizontal="right" indent="1"/>
      <protection hidden="1"/>
    </xf>
    <xf numFmtId="0" fontId="3" fillId="0" borderId="16" xfId="0" applyFont="1" applyBorder="1"/>
    <xf numFmtId="0" fontId="3" fillId="0" borderId="17" xfId="0" applyFont="1" applyBorder="1"/>
    <xf numFmtId="49" fontId="11" fillId="0" borderId="0" xfId="38" applyNumberFormat="1" applyFont="1" applyFill="1" applyAlignment="1" applyProtection="1">
      <alignment vertical="center"/>
      <protection hidden="1"/>
    </xf>
    <xf numFmtId="0" fontId="11" fillId="0" borderId="19" xfId="38" applyFont="1" applyFill="1" applyBorder="1" applyAlignment="1" applyProtection="1">
      <alignment horizontal="left" vertical="center" indent="1"/>
      <protection hidden="1"/>
    </xf>
    <xf numFmtId="0" fontId="11" fillId="0" borderId="18" xfId="38" applyFont="1" applyFill="1" applyBorder="1" applyAlignment="1" applyProtection="1">
      <alignment vertical="center"/>
      <protection hidden="1"/>
    </xf>
    <xf numFmtId="49" fontId="3" fillId="0" borderId="20" xfId="38" applyNumberFormat="1" applyFont="1" applyFill="1" applyBorder="1" applyAlignment="1" applyProtection="1">
      <alignment horizontal="left" vertical="center"/>
      <protection hidden="1"/>
    </xf>
    <xf numFmtId="0" fontId="5" fillId="0" borderId="16" xfId="38" applyFont="1" applyFill="1" applyBorder="1" applyAlignment="1" applyProtection="1">
      <alignment horizontal="right" vertical="center"/>
      <protection hidden="1"/>
    </xf>
    <xf numFmtId="0" fontId="3" fillId="0" borderId="14" xfId="47" applyFont="1" applyFill="1" applyBorder="1" applyAlignment="1" applyProtection="1">
      <alignment vertical="center"/>
      <protection hidden="1"/>
    </xf>
    <xf numFmtId="0" fontId="3" fillId="0" borderId="0" xfId="0" applyFont="1" applyFill="1" applyBorder="1" applyProtection="1">
      <protection hidden="1"/>
    </xf>
    <xf numFmtId="4" fontId="5" fillId="18" borderId="33" xfId="38" applyNumberFormat="1" applyFont="1" applyFill="1" applyBorder="1" applyAlignment="1" applyProtection="1">
      <alignment horizontal="right" vertical="center" indent="1"/>
      <protection locked="0"/>
    </xf>
    <xf numFmtId="0" fontId="11" fillId="0" borderId="34" xfId="38" applyFont="1" applyFill="1" applyBorder="1" applyAlignment="1" applyProtection="1">
      <alignment vertical="center"/>
      <protection hidden="1"/>
    </xf>
    <xf numFmtId="0" fontId="3" fillId="0" borderId="15" xfId="0" applyFont="1" applyBorder="1"/>
    <xf numFmtId="0" fontId="8" fillId="21" borderId="31" xfId="38" applyFont="1" applyFill="1" applyBorder="1" applyAlignment="1" applyProtection="1">
      <alignment horizontal="center" wrapText="1"/>
      <protection hidden="1"/>
    </xf>
    <xf numFmtId="0" fontId="3" fillId="0" borderId="13" xfId="0" applyFont="1" applyBorder="1"/>
    <xf numFmtId="0" fontId="46" fillId="0" borderId="0" xfId="0" applyFont="1" applyAlignment="1">
      <alignment horizontal="right"/>
    </xf>
    <xf numFmtId="0" fontId="3" fillId="22" borderId="0" xfId="0" applyFont="1" applyFill="1"/>
    <xf numFmtId="0" fontId="3" fillId="22" borderId="0" xfId="0" applyFont="1" applyFill="1" applyBorder="1" applyAlignment="1" applyProtection="1">
      <alignment vertical="center"/>
      <protection hidden="1"/>
    </xf>
    <xf numFmtId="0" fontId="3" fillId="22" borderId="0" xfId="0" applyFont="1" applyFill="1" applyAlignment="1">
      <alignment horizontal="left" vertical="center" indent="1"/>
    </xf>
    <xf numFmtId="0" fontId="3" fillId="22" borderId="0" xfId="44" applyFont="1" applyFill="1" applyAlignment="1" applyProtection="1">
      <alignment vertical="center"/>
      <protection hidden="1"/>
    </xf>
    <xf numFmtId="0" fontId="3" fillId="22" borderId="0" xfId="0" applyFont="1" applyFill="1" applyBorder="1" applyAlignment="1" applyProtection="1">
      <alignment horizontal="left" vertical="center"/>
      <protection hidden="1"/>
    </xf>
    <xf numFmtId="0" fontId="3" fillId="22" borderId="0" xfId="38" applyFont="1" applyFill="1" applyAlignment="1" applyProtection="1">
      <alignment vertical="center"/>
      <protection hidden="1"/>
    </xf>
    <xf numFmtId="14" fontId="5" fillId="0" borderId="33" xfId="38" applyNumberFormat="1" applyFont="1" applyFill="1" applyBorder="1" applyAlignment="1" applyProtection="1">
      <alignment horizontal="center" vertical="center"/>
      <protection hidden="1"/>
    </xf>
    <xf numFmtId="49" fontId="3" fillId="0" borderId="13" xfId="38" applyNumberFormat="1" applyFont="1" applyFill="1" applyBorder="1" applyAlignment="1" applyProtection="1">
      <alignment horizontal="left" vertical="center"/>
      <protection hidden="1"/>
    </xf>
    <xf numFmtId="0" fontId="5" fillId="0" borderId="14" xfId="38" applyFont="1" applyFill="1" applyBorder="1" applyAlignment="1" applyProtection="1">
      <alignment horizontal="right" vertical="center"/>
      <protection hidden="1"/>
    </xf>
    <xf numFmtId="0" fontId="3" fillId="0" borderId="14" xfId="0" applyFont="1" applyBorder="1"/>
    <xf numFmtId="49" fontId="3" fillId="0" borderId="19" xfId="38" applyNumberFormat="1" applyFont="1" applyFill="1" applyBorder="1" applyAlignment="1" applyProtection="1">
      <alignment horizontal="left" vertical="center"/>
      <protection hidden="1"/>
    </xf>
    <xf numFmtId="0" fontId="3" fillId="0" borderId="34" xfId="0" applyFont="1" applyBorder="1"/>
    <xf numFmtId="0" fontId="3" fillId="0" borderId="20" xfId="0" applyFont="1" applyBorder="1" applyAlignment="1">
      <alignment horizontal="left" indent="1"/>
    </xf>
    <xf numFmtId="0" fontId="3" fillId="0" borderId="16" xfId="0" applyFont="1" applyFill="1" applyBorder="1" applyProtection="1">
      <protection hidden="1"/>
    </xf>
    <xf numFmtId="0" fontId="3" fillId="22" borderId="23" xfId="45" applyFont="1" applyFill="1" applyBorder="1" applyAlignment="1" applyProtection="1">
      <alignment horizontal="right" vertical="center" indent="1"/>
      <protection hidden="1"/>
    </xf>
    <xf numFmtId="0" fontId="5" fillId="22" borderId="23" xfId="45" applyNumberFormat="1" applyFont="1" applyFill="1" applyBorder="1" applyAlignment="1" applyProtection="1">
      <alignment horizontal="center" vertical="center"/>
      <protection hidden="1"/>
    </xf>
    <xf numFmtId="0" fontId="5" fillId="22" borderId="35" xfId="45" applyNumberFormat="1" applyFont="1" applyFill="1" applyBorder="1" applyAlignment="1" applyProtection="1">
      <alignment horizontal="center" vertical="center"/>
      <protection hidden="1"/>
    </xf>
    <xf numFmtId="0" fontId="5" fillId="22" borderId="23" xfId="45" applyFont="1" applyFill="1" applyBorder="1" applyAlignment="1" applyProtection="1">
      <alignment vertical="center"/>
      <protection hidden="1"/>
    </xf>
    <xf numFmtId="0" fontId="5" fillId="22" borderId="23" xfId="45" applyNumberFormat="1" applyFont="1" applyFill="1" applyBorder="1" applyAlignment="1" applyProtection="1">
      <alignment horizontal="left" vertical="center"/>
      <protection hidden="1"/>
    </xf>
    <xf numFmtId="2" fontId="5" fillId="22" borderId="23" xfId="45" applyNumberFormat="1" applyFont="1" applyFill="1" applyBorder="1" applyAlignment="1" applyProtection="1">
      <alignment vertical="center"/>
      <protection hidden="1"/>
    </xf>
    <xf numFmtId="0" fontId="2" fillId="22" borderId="0" xfId="0" applyFont="1" applyFill="1" applyAlignment="1" applyProtection="1">
      <alignment vertical="center"/>
      <protection hidden="1"/>
    </xf>
    <xf numFmtId="0" fontId="3" fillId="22" borderId="23" xfId="0" applyFont="1" applyFill="1" applyBorder="1" applyAlignment="1" applyProtection="1">
      <alignment horizontal="left" vertical="center" indent="1"/>
      <protection hidden="1"/>
    </xf>
    <xf numFmtId="0" fontId="3" fillId="22" borderId="23" xfId="0" applyFont="1" applyFill="1" applyBorder="1" applyAlignment="1" applyProtection="1">
      <alignment horizontal="left" vertical="center"/>
      <protection hidden="1"/>
    </xf>
    <xf numFmtId="0" fontId="3" fillId="22" borderId="23" xfId="0" applyFont="1" applyFill="1" applyBorder="1" applyAlignment="1" applyProtection="1">
      <alignment vertical="center"/>
      <protection hidden="1"/>
    </xf>
    <xf numFmtId="0" fontId="3" fillId="22" borderId="23" xfId="0" applyFont="1" applyFill="1" applyBorder="1" applyAlignment="1" applyProtection="1">
      <alignment horizontal="left" vertical="center" indent="1"/>
      <protection locked="0" hidden="1"/>
    </xf>
    <xf numFmtId="4" fontId="3" fillId="18" borderId="33" xfId="38" applyNumberFormat="1" applyFont="1" applyFill="1" applyBorder="1" applyAlignment="1" applyProtection="1">
      <alignment horizontal="right" vertical="center" indent="1"/>
      <protection locked="0"/>
    </xf>
    <xf numFmtId="0" fontId="40" fillId="0" borderId="0" xfId="47" applyFont="1" applyFill="1" applyBorder="1" applyAlignment="1" applyProtection="1">
      <alignment vertical="center"/>
      <protection hidden="1"/>
    </xf>
    <xf numFmtId="164" fontId="14" fillId="0" borderId="14" xfId="0" applyNumberFormat="1" applyFont="1" applyFill="1" applyBorder="1" applyAlignment="1" applyProtection="1">
      <alignment vertical="center" wrapText="1"/>
      <protection hidden="1"/>
    </xf>
    <xf numFmtId="164" fontId="14" fillId="0" borderId="14" xfId="0" applyNumberFormat="1" applyFont="1" applyFill="1" applyBorder="1" applyAlignment="1" applyProtection="1">
      <alignment vertical="center"/>
      <protection hidden="1"/>
    </xf>
    <xf numFmtId="4" fontId="5" fillId="0" borderId="16" xfId="0" applyNumberFormat="1" applyFont="1" applyFill="1" applyBorder="1" applyAlignment="1" applyProtection="1">
      <alignment horizontal="right" vertical="center" indent="1"/>
      <protection hidden="1"/>
    </xf>
    <xf numFmtId="4" fontId="5" fillId="0" borderId="16" xfId="38" applyNumberFormat="1" applyFont="1" applyFill="1" applyBorder="1" applyAlignment="1" applyProtection="1">
      <alignment horizontal="right" vertical="center" indent="1"/>
      <protection hidden="1"/>
    </xf>
    <xf numFmtId="2" fontId="3" fillId="22" borderId="23" xfId="38" applyNumberFormat="1" applyFont="1" applyFill="1" applyBorder="1" applyAlignment="1" applyProtection="1">
      <alignment vertical="center"/>
      <protection hidden="1"/>
    </xf>
    <xf numFmtId="0" fontId="2" fillId="0" borderId="0" xfId="38"/>
    <xf numFmtId="1" fontId="5" fillId="22" borderId="23" xfId="38" applyNumberFormat="1" applyFont="1" applyFill="1" applyBorder="1" applyAlignment="1" applyProtection="1">
      <alignment horizontal="left" vertical="center"/>
      <protection hidden="1"/>
    </xf>
    <xf numFmtId="0" fontId="2" fillId="22" borderId="23" xfId="38" applyFill="1" applyBorder="1"/>
    <xf numFmtId="14" fontId="12" fillId="0" borderId="0" xfId="38" applyNumberFormat="1" applyFont="1" applyFill="1" applyBorder="1" applyAlignment="1" applyProtection="1">
      <alignment horizontal="right"/>
      <protection hidden="1"/>
    </xf>
    <xf numFmtId="14" fontId="12" fillId="0" borderId="0" xfId="38" applyNumberFormat="1" applyFont="1" applyFill="1" applyBorder="1" applyAlignment="1" applyProtection="1">
      <alignment horizontal="right" vertical="top"/>
      <protection hidden="1"/>
    </xf>
    <xf numFmtId="0" fontId="3" fillId="0" borderId="24" xfId="38" applyFont="1" applyBorder="1" applyAlignment="1" applyProtection="1">
      <alignment horizontal="center" vertical="top"/>
      <protection hidden="1"/>
    </xf>
    <xf numFmtId="49" fontId="3" fillId="23" borderId="24" xfId="38" applyNumberFormat="1" applyFont="1" applyFill="1" applyBorder="1" applyAlignment="1" applyProtection="1">
      <alignment horizontal="left" vertical="top" indent="1"/>
      <protection locked="0"/>
    </xf>
    <xf numFmtId="4" fontId="4" fillId="22" borderId="23" xfId="38" applyNumberFormat="1" applyFont="1" applyFill="1" applyBorder="1" applyAlignment="1" applyProtection="1">
      <alignment horizontal="right" vertical="center" indent="1"/>
      <protection hidden="1"/>
    </xf>
    <xf numFmtId="0" fontId="2" fillId="0" borderId="0" xfId="38" applyProtection="1">
      <protection hidden="1"/>
    </xf>
    <xf numFmtId="2" fontId="11" fillId="0" borderId="0" xfId="38" applyNumberFormat="1" applyFont="1" applyFill="1" applyBorder="1" applyAlignment="1" applyProtection="1">
      <alignment vertical="center"/>
      <protection hidden="1"/>
    </xf>
    <xf numFmtId="49" fontId="5" fillId="0" borderId="0" xfId="38" applyNumberFormat="1" applyFont="1" applyFill="1" applyBorder="1" applyAlignment="1" applyProtection="1">
      <alignment vertical="center"/>
      <protection hidden="1"/>
    </xf>
    <xf numFmtId="2" fontId="47" fillId="0" borderId="0" xfId="38" applyNumberFormat="1" applyFont="1" applyFill="1" applyBorder="1" applyAlignment="1" applyProtection="1">
      <alignment vertical="center"/>
      <protection hidden="1"/>
    </xf>
    <xf numFmtId="0" fontId="3" fillId="0" borderId="0" xfId="38" applyFont="1" applyProtection="1">
      <protection hidden="1"/>
    </xf>
    <xf numFmtId="0" fontId="2" fillId="0" borderId="0" xfId="38" applyFont="1"/>
    <xf numFmtId="2" fontId="5" fillId="0" borderId="0" xfId="38" applyNumberFormat="1" applyFont="1" applyFill="1" applyBorder="1" applyAlignment="1" applyProtection="1">
      <alignment vertical="center"/>
      <protection hidden="1"/>
    </xf>
    <xf numFmtId="0" fontId="2" fillId="0" borderId="0" xfId="38" applyBorder="1" applyProtection="1">
      <protection hidden="1"/>
    </xf>
    <xf numFmtId="0" fontId="3" fillId="0" borderId="0" xfId="38" applyFont="1" applyBorder="1" applyProtection="1">
      <protection hidden="1"/>
    </xf>
    <xf numFmtId="2" fontId="37" fillId="20" borderId="10" xfId="38" applyNumberFormat="1" applyFont="1" applyFill="1" applyBorder="1" applyAlignment="1" applyProtection="1">
      <alignment wrapText="1"/>
      <protection hidden="1"/>
    </xf>
    <xf numFmtId="2" fontId="37" fillId="20" borderId="11" xfId="38" applyNumberFormat="1" applyFont="1" applyFill="1" applyBorder="1" applyAlignment="1" applyProtection="1">
      <alignment wrapText="1"/>
      <protection hidden="1"/>
    </xf>
    <xf numFmtId="0" fontId="5" fillId="20" borderId="11" xfId="38" applyNumberFormat="1" applyFont="1" applyFill="1" applyBorder="1" applyAlignment="1" applyProtection="1">
      <alignment horizontal="right" vertical="center" indent="1"/>
      <protection hidden="1"/>
    </xf>
    <xf numFmtId="0" fontId="3" fillId="23" borderId="24" xfId="38" applyFont="1" applyFill="1" applyBorder="1" applyAlignment="1" applyProtection="1">
      <alignment horizontal="left" vertical="center" indent="1"/>
      <protection locked="0"/>
    </xf>
    <xf numFmtId="0" fontId="3" fillId="0" borderId="24" xfId="38" applyFont="1" applyFill="1" applyBorder="1" applyAlignment="1" applyProtection="1">
      <alignment horizontal="left" vertical="center" indent="1"/>
      <protection hidden="1"/>
    </xf>
    <xf numFmtId="2" fontId="5" fillId="20" borderId="11" xfId="38" applyNumberFormat="1" applyFont="1" applyFill="1" applyBorder="1" applyAlignment="1" applyProtection="1">
      <alignment horizontal="left" vertical="center" indent="1"/>
      <protection hidden="1"/>
    </xf>
    <xf numFmtId="0" fontId="3" fillId="0" borderId="14" xfId="38" applyFont="1" applyFill="1" applyBorder="1" applyAlignment="1" applyProtection="1">
      <alignment horizontal="left" vertical="center" indent="1"/>
      <protection hidden="1"/>
    </xf>
    <xf numFmtId="168" fontId="3" fillId="25" borderId="33" xfId="38" applyNumberFormat="1" applyFont="1" applyFill="1" applyBorder="1" applyAlignment="1" applyProtection="1">
      <alignment horizontal="right" vertical="center" indent="1"/>
      <protection hidden="1"/>
    </xf>
    <xf numFmtId="168" fontId="5" fillId="0" borderId="33" xfId="0" applyNumberFormat="1" applyFont="1" applyFill="1" applyBorder="1" applyAlignment="1" applyProtection="1">
      <alignment horizontal="right" vertical="center" indent="1"/>
      <protection hidden="1"/>
    </xf>
    <xf numFmtId="168" fontId="3" fillId="0" borderId="33" xfId="0" applyNumberFormat="1" applyFont="1" applyFill="1" applyBorder="1" applyAlignment="1" applyProtection="1">
      <alignment horizontal="right" vertical="center" indent="1"/>
      <protection hidden="1"/>
    </xf>
    <xf numFmtId="0" fontId="42" fillId="0" borderId="0" xfId="38" applyFont="1" applyBorder="1" applyAlignment="1" applyProtection="1">
      <alignment vertical="top"/>
      <protection hidden="1"/>
    </xf>
    <xf numFmtId="0" fontId="34" fillId="0" borderId="0" xfId="38" applyFont="1" applyBorder="1" applyAlignment="1" applyProtection="1">
      <alignment vertical="top"/>
      <protection hidden="1"/>
    </xf>
    <xf numFmtId="0" fontId="2" fillId="0" borderId="0" xfId="38" applyAlignment="1" applyProtection="1">
      <alignment vertical="center"/>
      <protection hidden="1"/>
    </xf>
    <xf numFmtId="0" fontId="3" fillId="0" borderId="0" xfId="38" applyFont="1" applyBorder="1" applyAlignment="1" applyProtection="1">
      <alignment vertical="top"/>
      <protection hidden="1"/>
    </xf>
    <xf numFmtId="0" fontId="36" fillId="0" borderId="36" xfId="38" applyFont="1" applyBorder="1" applyAlignment="1" applyProtection="1">
      <alignment horizontal="left" vertical="center" indent="1"/>
      <protection hidden="1"/>
    </xf>
    <xf numFmtId="0" fontId="5" fillId="0" borderId="22" xfId="38" applyFont="1" applyBorder="1" applyAlignment="1" applyProtection="1">
      <alignment vertical="center"/>
      <protection hidden="1"/>
    </xf>
    <xf numFmtId="0" fontId="5" fillId="0" borderId="22" xfId="38" applyFont="1" applyBorder="1" applyAlignment="1" applyProtection="1">
      <alignment vertical="top"/>
      <protection hidden="1"/>
    </xf>
    <xf numFmtId="0" fontId="5" fillId="0" borderId="37" xfId="38" applyFont="1" applyBorder="1" applyAlignment="1" applyProtection="1">
      <alignment vertical="center"/>
      <protection hidden="1"/>
    </xf>
    <xf numFmtId="0" fontId="3" fillId="0" borderId="22" xfId="38" applyFont="1" applyFill="1" applyBorder="1" applyAlignment="1" applyProtection="1">
      <alignment vertical="center"/>
      <protection hidden="1"/>
    </xf>
    <xf numFmtId="0" fontId="3" fillId="0" borderId="37" xfId="38" applyFont="1" applyFill="1" applyBorder="1" applyAlignment="1" applyProtection="1">
      <alignment vertical="center"/>
      <protection hidden="1"/>
    </xf>
    <xf numFmtId="0" fontId="5" fillId="0" borderId="37" xfId="38" applyFont="1" applyBorder="1" applyAlignment="1" applyProtection="1">
      <alignment vertical="top"/>
      <protection hidden="1"/>
    </xf>
    <xf numFmtId="0" fontId="5" fillId="0" borderId="22" xfId="38" applyFont="1" applyFill="1" applyBorder="1" applyAlignment="1" applyProtection="1">
      <alignment vertical="center"/>
      <protection hidden="1"/>
    </xf>
    <xf numFmtId="0" fontId="4" fillId="0" borderId="0" xfId="38" applyFont="1" applyBorder="1" applyAlignment="1" applyProtection="1">
      <alignment vertical="top"/>
      <protection hidden="1"/>
    </xf>
    <xf numFmtId="0" fontId="3" fillId="0" borderId="0" xfId="38" applyFont="1" applyBorder="1" applyAlignment="1" applyProtection="1">
      <alignment horizontal="left" vertical="top" indent="1"/>
      <protection hidden="1"/>
    </xf>
    <xf numFmtId="0" fontId="3" fillId="0" borderId="0" xfId="38" applyFont="1" applyFill="1" applyBorder="1" applyAlignment="1" applyProtection="1">
      <alignment horizontal="left" vertical="center" indent="1"/>
      <protection hidden="1"/>
    </xf>
    <xf numFmtId="0" fontId="3" fillId="22" borderId="23" xfId="0" applyFont="1" applyFill="1" applyBorder="1" applyAlignment="1" applyProtection="1">
      <alignment horizontal="center" vertical="center"/>
      <protection hidden="1"/>
    </xf>
    <xf numFmtId="0" fontId="14" fillId="0" borderId="0" xfId="0" applyFont="1" applyFill="1" applyBorder="1" applyAlignment="1" applyProtection="1">
      <alignment vertical="center"/>
      <protection hidden="1"/>
    </xf>
    <xf numFmtId="14" fontId="8" fillId="21" borderId="34" xfId="38" applyNumberFormat="1" applyFont="1" applyFill="1" applyBorder="1" applyAlignment="1" applyProtection="1">
      <alignment horizontal="center" vertical="center"/>
      <protection hidden="1"/>
    </xf>
    <xf numFmtId="0" fontId="4" fillId="21" borderId="34" xfId="38" applyFont="1" applyFill="1" applyBorder="1" applyAlignment="1" applyProtection="1">
      <alignment horizontal="center" vertical="center" wrapText="1"/>
      <protection hidden="1"/>
    </xf>
    <xf numFmtId="0" fontId="8" fillId="21" borderId="34" xfId="38" applyFont="1" applyFill="1" applyBorder="1" applyAlignment="1" applyProtection="1">
      <alignment horizontal="center" vertical="center" wrapText="1"/>
      <protection hidden="1"/>
    </xf>
    <xf numFmtId="14" fontId="8" fillId="21" borderId="32" xfId="38" applyNumberFormat="1" applyFont="1" applyFill="1" applyBorder="1" applyAlignment="1" applyProtection="1">
      <alignment horizontal="center" vertical="top"/>
      <protection hidden="1"/>
    </xf>
    <xf numFmtId="0" fontId="3" fillId="21" borderId="32" xfId="0" applyFont="1" applyFill="1" applyBorder="1"/>
    <xf numFmtId="168" fontId="5" fillId="0" borderId="33" xfId="38" applyNumberFormat="1" applyFont="1" applyFill="1" applyBorder="1" applyAlignment="1" applyProtection="1">
      <alignment horizontal="right" vertical="center" indent="1"/>
      <protection hidden="1"/>
    </xf>
    <xf numFmtId="0" fontId="3" fillId="0" borderId="19" xfId="0" applyFont="1" applyFill="1" applyBorder="1" applyAlignment="1" applyProtection="1">
      <alignment horizontal="left" vertical="top"/>
      <protection hidden="1"/>
    </xf>
    <xf numFmtId="0" fontId="3" fillId="26" borderId="10" xfId="47" applyFont="1" applyFill="1" applyBorder="1" applyAlignment="1" applyProtection="1">
      <alignment horizontal="left" vertical="center"/>
      <protection hidden="1"/>
    </xf>
    <xf numFmtId="0" fontId="3" fillId="26" borderId="11" xfId="47" applyFont="1" applyFill="1" applyBorder="1" applyAlignment="1" applyProtection="1">
      <alignment horizontal="left" vertical="center"/>
      <protection hidden="1"/>
    </xf>
    <xf numFmtId="0" fontId="3" fillId="23" borderId="11" xfId="0" applyNumberFormat="1" applyFont="1" applyFill="1" applyBorder="1" applyAlignment="1" applyProtection="1">
      <alignment horizontal="left" vertical="center"/>
      <protection hidden="1"/>
    </xf>
    <xf numFmtId="0" fontId="3" fillId="23" borderId="12" xfId="0" applyNumberFormat="1" applyFont="1" applyFill="1" applyBorder="1" applyAlignment="1" applyProtection="1">
      <alignment horizontal="left" vertical="center"/>
      <protection hidden="1"/>
    </xf>
    <xf numFmtId="0" fontId="3" fillId="0" borderId="0" xfId="0" applyFont="1" applyFill="1" applyAlignment="1" applyProtection="1">
      <alignment vertical="top"/>
      <protection hidden="1"/>
    </xf>
    <xf numFmtId="0" fontId="3" fillId="0" borderId="18" xfId="0" applyFont="1" applyFill="1" applyBorder="1" applyAlignment="1" applyProtection="1">
      <alignment vertical="top" wrapText="1"/>
      <protection hidden="1"/>
    </xf>
    <xf numFmtId="170" fontId="3" fillId="23" borderId="24" xfId="0" applyNumberFormat="1" applyFont="1" applyFill="1" applyBorder="1" applyAlignment="1" applyProtection="1">
      <alignment horizontal="right" vertical="center" indent="1"/>
      <protection locked="0"/>
    </xf>
    <xf numFmtId="168" fontId="3" fillId="0" borderId="24" xfId="0" applyNumberFormat="1" applyFont="1" applyFill="1" applyBorder="1" applyAlignment="1" applyProtection="1">
      <alignment horizontal="right" vertical="center" indent="1"/>
      <protection hidden="1"/>
    </xf>
    <xf numFmtId="1" fontId="5" fillId="0" borderId="33" xfId="0" applyNumberFormat="1" applyFont="1" applyFill="1" applyBorder="1" applyAlignment="1" applyProtection="1">
      <alignment horizontal="center" vertical="center"/>
      <protection hidden="1"/>
    </xf>
    <xf numFmtId="14" fontId="3" fillId="23" borderId="24" xfId="0" applyNumberFormat="1" applyFont="1" applyFill="1" applyBorder="1" applyAlignment="1" applyProtection="1">
      <alignment horizontal="center" vertical="top"/>
      <protection locked="0"/>
    </xf>
    <xf numFmtId="168" fontId="12" fillId="0" borderId="21" xfId="38" applyNumberFormat="1" applyFont="1" applyFill="1" applyBorder="1" applyAlignment="1" applyProtection="1">
      <alignment horizontal="right" vertical="center" indent="1"/>
      <protection hidden="1"/>
    </xf>
    <xf numFmtId="168" fontId="12" fillId="0" borderId="22" xfId="38" applyNumberFormat="1" applyFont="1" applyFill="1" applyBorder="1" applyAlignment="1" applyProtection="1">
      <alignment horizontal="right" vertical="center" indent="1"/>
      <protection hidden="1"/>
    </xf>
    <xf numFmtId="168" fontId="5" fillId="20" borderId="12" xfId="38" applyNumberFormat="1" applyFont="1" applyFill="1" applyBorder="1" applyAlignment="1" applyProtection="1">
      <alignment horizontal="right" vertical="center" indent="1"/>
      <protection hidden="1"/>
    </xf>
    <xf numFmtId="168" fontId="5" fillId="17" borderId="33" xfId="38" applyNumberFormat="1" applyFont="1" applyFill="1" applyBorder="1" applyAlignment="1" applyProtection="1">
      <alignment horizontal="right" vertical="center" indent="1"/>
      <protection hidden="1"/>
    </xf>
    <xf numFmtId="4" fontId="3" fillId="23" borderId="24" xfId="0" applyNumberFormat="1" applyFont="1" applyFill="1" applyBorder="1" applyAlignment="1" applyProtection="1">
      <alignment horizontal="right" vertical="top" indent="1"/>
      <protection locked="0"/>
    </xf>
    <xf numFmtId="14" fontId="3" fillId="27" borderId="33" xfId="0" applyNumberFormat="1" applyFont="1" applyFill="1" applyBorder="1" applyAlignment="1">
      <alignment horizontal="center" vertical="center"/>
    </xf>
    <xf numFmtId="0" fontId="0" fillId="0" borderId="0" xfId="0" applyProtection="1">
      <protection hidden="1"/>
    </xf>
    <xf numFmtId="0" fontId="3" fillId="22" borderId="29" xfId="0" applyFont="1" applyFill="1" applyBorder="1" applyAlignment="1">
      <alignment horizontal="left" vertical="center" indent="1"/>
    </xf>
    <xf numFmtId="0" fontId="3" fillId="22" borderId="22" xfId="0" applyFont="1" applyFill="1" applyBorder="1" applyAlignment="1">
      <alignment horizontal="left" vertical="center" indent="1"/>
    </xf>
    <xf numFmtId="4" fontId="3" fillId="22" borderId="29" xfId="0" applyNumberFormat="1" applyFont="1" applyFill="1" applyBorder="1" applyAlignment="1">
      <alignment horizontal="right" vertical="center" indent="1"/>
    </xf>
    <xf numFmtId="4" fontId="3" fillId="22" borderId="22" xfId="0" applyNumberFormat="1" applyFont="1" applyFill="1" applyBorder="1" applyAlignment="1">
      <alignment horizontal="right" vertical="center" indent="1"/>
    </xf>
    <xf numFmtId="0" fontId="3" fillId="21" borderId="22" xfId="0" applyFont="1" applyFill="1" applyBorder="1" applyAlignment="1">
      <alignment horizontal="left" vertical="center" indent="1"/>
    </xf>
    <xf numFmtId="4" fontId="3" fillId="21" borderId="22" xfId="0" applyNumberFormat="1" applyFont="1" applyFill="1" applyBorder="1" applyAlignment="1">
      <alignment horizontal="right" vertical="center" indent="1"/>
    </xf>
    <xf numFmtId="1" fontId="3" fillId="22" borderId="22" xfId="0" applyNumberFormat="1" applyFont="1" applyFill="1" applyBorder="1" applyAlignment="1">
      <alignment horizontal="center" vertical="center"/>
    </xf>
    <xf numFmtId="0" fontId="3" fillId="0" borderId="0" xfId="41" applyFont="1" applyFill="1" applyAlignment="1" applyProtection="1">
      <alignment vertical="center"/>
      <protection hidden="1"/>
    </xf>
    <xf numFmtId="2" fontId="3" fillId="22" borderId="23" xfId="45" applyNumberFormat="1" applyFont="1" applyFill="1" applyBorder="1" applyAlignment="1" applyProtection="1">
      <alignment vertical="center"/>
      <protection hidden="1"/>
    </xf>
    <xf numFmtId="0" fontId="3" fillId="0" borderId="19" xfId="47" applyFont="1" applyBorder="1" applyAlignment="1" applyProtection="1">
      <alignment vertical="center"/>
      <protection hidden="1"/>
    </xf>
    <xf numFmtId="0" fontId="3" fillId="22" borderId="23" xfId="0" applyFont="1" applyFill="1" applyBorder="1" applyAlignment="1">
      <alignment horizontal="left" vertical="center" indent="1"/>
    </xf>
    <xf numFmtId="0" fontId="3" fillId="20" borderId="33" xfId="0" applyFont="1" applyFill="1" applyBorder="1" applyAlignment="1" applyProtection="1">
      <alignment horizontal="left" vertical="center" indent="1"/>
      <protection hidden="1"/>
    </xf>
    <xf numFmtId="4" fontId="3" fillId="20" borderId="33" xfId="0" applyNumberFormat="1" applyFont="1" applyFill="1" applyBorder="1" applyAlignment="1" applyProtection="1">
      <alignment horizontal="right" vertical="center" indent="1"/>
      <protection hidden="1"/>
    </xf>
    <xf numFmtId="0" fontId="16" fillId="0" borderId="0" xfId="38" applyFont="1"/>
    <xf numFmtId="0" fontId="43" fillId="0" borderId="0" xfId="38" applyFont="1"/>
    <xf numFmtId="0" fontId="16" fillId="0" borderId="0" xfId="45" applyFont="1" applyAlignment="1" applyProtection="1">
      <alignment vertical="center"/>
      <protection hidden="1"/>
    </xf>
    <xf numFmtId="0" fontId="43" fillId="0" borderId="0" xfId="45" applyFont="1" applyAlignment="1" applyProtection="1">
      <alignment vertical="center"/>
      <protection hidden="1"/>
    </xf>
    <xf numFmtId="0" fontId="3" fillId="0" borderId="0" xfId="38" applyFont="1"/>
    <xf numFmtId="169" fontId="3" fillId="23" borderId="24" xfId="38" applyNumberFormat="1" applyFont="1" applyFill="1" applyBorder="1" applyAlignment="1" applyProtection="1">
      <alignment horizontal="right" vertical="top" indent="1"/>
      <protection locked="0"/>
    </xf>
    <xf numFmtId="14" fontId="3" fillId="23" borderId="24" xfId="38" applyNumberFormat="1" applyFont="1" applyFill="1" applyBorder="1" applyAlignment="1" applyProtection="1">
      <alignment horizontal="center" vertical="top"/>
      <protection locked="0"/>
    </xf>
    <xf numFmtId="49" fontId="3" fillId="23" borderId="23" xfId="38" applyNumberFormat="1" applyFont="1" applyFill="1" applyBorder="1" applyAlignment="1" applyProtection="1">
      <alignment horizontal="left" vertical="top" indent="1"/>
      <protection locked="0"/>
    </xf>
    <xf numFmtId="4" fontId="5" fillId="20" borderId="12" xfId="38" applyNumberFormat="1" applyFont="1" applyFill="1" applyBorder="1" applyAlignment="1" applyProtection="1">
      <alignment horizontal="right" vertical="center" indent="1"/>
      <protection hidden="1"/>
    </xf>
    <xf numFmtId="0" fontId="3" fillId="0" borderId="0" xfId="38" applyNumberFormat="1" applyFont="1" applyFill="1" applyBorder="1" applyAlignment="1" applyProtection="1">
      <alignment horizontal="right" vertical="center"/>
      <protection hidden="1"/>
    </xf>
    <xf numFmtId="0" fontId="3" fillId="22" borderId="35" xfId="45" applyFont="1" applyFill="1" applyBorder="1" applyAlignment="1" applyProtection="1">
      <alignment horizontal="right" vertical="center" indent="1"/>
      <protection hidden="1"/>
    </xf>
    <xf numFmtId="0" fontId="3" fillId="22" borderId="37" xfId="47" applyFont="1" applyFill="1" applyBorder="1" applyAlignment="1" applyProtection="1">
      <alignment horizontal="left" vertical="center" indent="1"/>
      <protection hidden="1"/>
    </xf>
    <xf numFmtId="0" fontId="3" fillId="22" borderId="23" xfId="47" applyFont="1" applyFill="1" applyBorder="1" applyAlignment="1" applyProtection="1">
      <alignment vertical="center"/>
      <protection hidden="1"/>
    </xf>
    <xf numFmtId="14" fontId="3" fillId="22" borderId="0" xfId="47" applyNumberFormat="1" applyFont="1" applyFill="1" applyAlignment="1" applyProtection="1">
      <alignment vertical="center"/>
      <protection hidden="1"/>
    </xf>
    <xf numFmtId="4" fontId="3" fillId="18" borderId="56" xfId="38" applyNumberFormat="1" applyFont="1" applyFill="1" applyBorder="1" applyAlignment="1" applyProtection="1">
      <alignment horizontal="right" vertical="center" indent="1"/>
      <protection locked="0"/>
    </xf>
    <xf numFmtId="4" fontId="3" fillId="18" borderId="57" xfId="38" applyNumberFormat="1" applyFont="1" applyFill="1" applyBorder="1" applyAlignment="1" applyProtection="1">
      <alignment horizontal="right" vertical="center" indent="1"/>
      <protection locked="0"/>
    </xf>
    <xf numFmtId="4" fontId="3" fillId="18" borderId="58" xfId="38" applyNumberFormat="1" applyFont="1" applyFill="1" applyBorder="1" applyAlignment="1" applyProtection="1">
      <alignment horizontal="right" vertical="center" indent="1"/>
      <protection locked="0"/>
    </xf>
    <xf numFmtId="168" fontId="3" fillId="25" borderId="56" xfId="38" applyNumberFormat="1" applyFont="1" applyFill="1" applyBorder="1" applyAlignment="1" applyProtection="1">
      <alignment horizontal="right" vertical="center" indent="1"/>
      <protection hidden="1"/>
    </xf>
    <xf numFmtId="168" fontId="3" fillId="25" borderId="57" xfId="38" applyNumberFormat="1" applyFont="1" applyFill="1" applyBorder="1" applyAlignment="1" applyProtection="1">
      <alignment horizontal="right" vertical="center" indent="1"/>
      <protection hidden="1"/>
    </xf>
    <xf numFmtId="168" fontId="3" fillId="25" borderId="58" xfId="38" applyNumberFormat="1" applyFont="1" applyFill="1" applyBorder="1" applyAlignment="1" applyProtection="1">
      <alignment horizontal="right" vertical="center" indent="1"/>
      <protection hidden="1"/>
    </xf>
    <xf numFmtId="4" fontId="3" fillId="0" borderId="33" xfId="0" applyNumberFormat="1" applyFont="1" applyBorder="1" applyAlignment="1">
      <alignment horizontal="right" vertical="center" indent="1"/>
    </xf>
    <xf numFmtId="168" fontId="5" fillId="0" borderId="56" xfId="38" applyNumberFormat="1" applyFont="1" applyFill="1" applyBorder="1" applyAlignment="1" applyProtection="1">
      <alignment horizontal="right" vertical="center" indent="1"/>
      <protection hidden="1"/>
    </xf>
    <xf numFmtId="168" fontId="5" fillId="0" borderId="57" xfId="38" applyNumberFormat="1" applyFont="1" applyFill="1" applyBorder="1" applyAlignment="1" applyProtection="1">
      <alignment horizontal="right" vertical="center" indent="1"/>
      <protection hidden="1"/>
    </xf>
    <xf numFmtId="168" fontId="5" fillId="0" borderId="58" xfId="38" applyNumberFormat="1" applyFont="1" applyFill="1" applyBorder="1" applyAlignment="1" applyProtection="1">
      <alignment horizontal="right" vertical="center" indent="1"/>
      <protection hidden="1"/>
    </xf>
    <xf numFmtId="0" fontId="3" fillId="0" borderId="0" xfId="0" applyFont="1" applyBorder="1" applyProtection="1">
      <protection hidden="1"/>
    </xf>
    <xf numFmtId="0" fontId="3" fillId="0" borderId="34" xfId="0" applyFont="1" applyBorder="1" applyProtection="1">
      <protection hidden="1"/>
    </xf>
    <xf numFmtId="164" fontId="41" fillId="0" borderId="0" xfId="0" applyNumberFormat="1" applyFont="1" applyFill="1" applyBorder="1" applyAlignment="1" applyProtection="1">
      <alignment horizontal="right" vertical="center" wrapText="1"/>
      <protection hidden="1"/>
    </xf>
    <xf numFmtId="14" fontId="3" fillId="23" borderId="16" xfId="47" applyNumberFormat="1" applyFont="1" applyFill="1" applyBorder="1" applyAlignment="1" applyProtection="1">
      <alignment vertical="center"/>
      <protection locked="0" hidden="1"/>
    </xf>
    <xf numFmtId="4" fontId="3" fillId="0" borderId="16" xfId="0" applyNumberFormat="1" applyFont="1" applyBorder="1" applyAlignment="1">
      <alignment horizontal="right" vertical="center" indent="1"/>
    </xf>
    <xf numFmtId="4" fontId="3" fillId="0" borderId="0" xfId="0" applyNumberFormat="1" applyFont="1" applyBorder="1" applyAlignment="1">
      <alignment horizontal="right" vertical="center" indent="1"/>
    </xf>
    <xf numFmtId="171" fontId="3" fillId="0" borderId="24" xfId="38" applyNumberFormat="1" applyFont="1" applyFill="1" applyBorder="1" applyAlignment="1" applyProtection="1">
      <alignment horizontal="left" vertical="center" indent="1"/>
      <protection hidden="1"/>
    </xf>
    <xf numFmtId="172" fontId="3" fillId="0" borderId="24" xfId="0" applyNumberFormat="1" applyFont="1" applyFill="1" applyBorder="1" applyAlignment="1" applyProtection="1">
      <alignment horizontal="right" vertical="center" indent="1"/>
      <protection hidden="1"/>
    </xf>
    <xf numFmtId="1" fontId="3" fillId="22" borderId="23" xfId="38" applyNumberFormat="1" applyFont="1" applyFill="1" applyBorder="1" applyAlignment="1" applyProtection="1">
      <alignment horizontal="right" vertical="center" indent="1"/>
      <protection hidden="1"/>
    </xf>
    <xf numFmtId="2" fontId="3" fillId="22" borderId="23" xfId="45" applyNumberFormat="1" applyFont="1" applyFill="1" applyBorder="1" applyAlignment="1" applyProtection="1">
      <alignment horizontal="right" vertical="center" indent="1"/>
      <protection hidden="1"/>
    </xf>
    <xf numFmtId="173" fontId="3" fillId="0" borderId="24" xfId="38" applyNumberFormat="1" applyFont="1" applyBorder="1" applyAlignment="1" applyProtection="1">
      <alignment horizontal="center" vertical="center"/>
      <protection hidden="1"/>
    </xf>
    <xf numFmtId="173" fontId="3" fillId="0" borderId="23" xfId="38" applyNumberFormat="1" applyFont="1" applyBorder="1" applyAlignment="1" applyProtection="1">
      <alignment horizontal="center" vertical="center"/>
      <protection hidden="1"/>
    </xf>
    <xf numFmtId="171" fontId="3" fillId="0" borderId="23" xfId="38" applyNumberFormat="1" applyFont="1" applyFill="1" applyBorder="1" applyAlignment="1" applyProtection="1">
      <alignment horizontal="left" vertical="center" indent="1"/>
      <protection hidden="1"/>
    </xf>
    <xf numFmtId="172" fontId="3" fillId="0" borderId="23" xfId="0" applyNumberFormat="1" applyFont="1" applyFill="1" applyBorder="1" applyAlignment="1" applyProtection="1">
      <alignment horizontal="right" vertical="center" indent="1"/>
      <protection hidden="1"/>
    </xf>
    <xf numFmtId="168" fontId="3" fillId="0" borderId="23" xfId="0" applyNumberFormat="1" applyFont="1" applyFill="1" applyBorder="1" applyAlignment="1" applyProtection="1">
      <alignment horizontal="right" vertical="center" indent="1"/>
      <protection hidden="1"/>
    </xf>
    <xf numFmtId="0" fontId="3" fillId="0" borderId="19" xfId="40" applyFont="1" applyBorder="1" applyAlignment="1" applyProtection="1">
      <alignment horizontal="left" vertical="center" wrapText="1" indent="1"/>
      <protection hidden="1"/>
    </xf>
    <xf numFmtId="0" fontId="3" fillId="0" borderId="0" xfId="40" applyFont="1" applyBorder="1" applyAlignment="1" applyProtection="1">
      <alignment horizontal="left" vertical="center" wrapText="1" indent="1"/>
      <protection hidden="1"/>
    </xf>
    <xf numFmtId="0" fontId="3" fillId="0" borderId="19" xfId="40" applyFont="1" applyBorder="1" applyAlignment="1" applyProtection="1">
      <alignment horizontal="left" vertical="center" indent="1"/>
      <protection hidden="1"/>
    </xf>
    <xf numFmtId="0" fontId="3" fillId="0" borderId="0" xfId="40" applyFont="1" applyBorder="1" applyAlignment="1" applyProtection="1">
      <alignment horizontal="left" vertical="center" indent="1"/>
      <protection hidden="1"/>
    </xf>
    <xf numFmtId="0" fontId="3" fillId="30" borderId="0" xfId="40" applyFont="1" applyFill="1" applyAlignment="1" applyProtection="1">
      <alignment horizontal="center" vertical="center"/>
      <protection hidden="1"/>
    </xf>
    <xf numFmtId="0" fontId="3" fillId="22" borderId="29" xfId="40" applyFont="1" applyFill="1" applyBorder="1" applyAlignment="1" applyProtection="1">
      <alignment horizontal="center" vertical="center"/>
      <protection hidden="1"/>
    </xf>
    <xf numFmtId="0" fontId="3" fillId="22" borderId="22" xfId="40" applyFont="1" applyFill="1" applyBorder="1" applyAlignment="1" applyProtection="1">
      <alignment horizontal="center" vertical="center"/>
      <protection hidden="1"/>
    </xf>
    <xf numFmtId="0" fontId="3" fillId="22" borderId="0" xfId="40" applyFont="1" applyFill="1" applyAlignment="1" applyProtection="1">
      <alignment horizontal="center" vertical="center" wrapText="1"/>
      <protection hidden="1"/>
    </xf>
    <xf numFmtId="0" fontId="3" fillId="30" borderId="40" xfId="40" applyFont="1" applyFill="1" applyBorder="1" applyAlignment="1" applyProtection="1">
      <alignment horizontal="center" vertical="center"/>
      <protection hidden="1"/>
    </xf>
    <xf numFmtId="0" fontId="3" fillId="22" borderId="42" xfId="40" applyFont="1" applyFill="1" applyBorder="1" applyAlignment="1" applyProtection="1">
      <alignment horizontal="center" vertical="center"/>
      <protection hidden="1"/>
    </xf>
    <xf numFmtId="0" fontId="3" fillId="22" borderId="36" xfId="40" applyFont="1" applyFill="1" applyBorder="1" applyAlignment="1" applyProtection="1">
      <alignment horizontal="center" vertical="center"/>
      <protection hidden="1"/>
    </xf>
    <xf numFmtId="2" fontId="3" fillId="22" borderId="23" xfId="41" applyNumberFormat="1" applyFont="1" applyFill="1" applyBorder="1" applyAlignment="1" applyProtection="1">
      <alignment horizontal="right" vertical="center" indent="1"/>
      <protection hidden="1"/>
    </xf>
    <xf numFmtId="1" fontId="3" fillId="30" borderId="23" xfId="41" applyNumberFormat="1" applyFont="1" applyFill="1" applyBorder="1" applyAlignment="1" applyProtection="1">
      <alignment horizontal="right" vertical="center" indent="1"/>
      <protection hidden="1"/>
    </xf>
    <xf numFmtId="2" fontId="3" fillId="30" borderId="23" xfId="45" applyNumberFormat="1" applyFont="1" applyFill="1" applyBorder="1" applyAlignment="1" applyProtection="1">
      <alignment horizontal="right" vertical="center" indent="1"/>
      <protection hidden="1"/>
    </xf>
    <xf numFmtId="2" fontId="3" fillId="22" borderId="22" xfId="0" applyNumberFormat="1" applyFont="1" applyFill="1" applyBorder="1" applyAlignment="1">
      <alignment horizontal="right" vertical="center" indent="1"/>
    </xf>
    <xf numFmtId="0" fontId="5" fillId="20" borderId="10" xfId="41" applyFont="1" applyFill="1" applyBorder="1" applyAlignment="1" applyProtection="1">
      <alignment horizontal="left" vertical="center" indent="1"/>
      <protection hidden="1"/>
    </xf>
    <xf numFmtId="0" fontId="5" fillId="20" borderId="11" xfId="41" applyFont="1" applyFill="1" applyBorder="1" applyAlignment="1" applyProtection="1">
      <alignment horizontal="left" vertical="center" indent="1"/>
      <protection hidden="1"/>
    </xf>
    <xf numFmtId="0" fontId="5" fillId="20" borderId="12" xfId="41" applyFont="1" applyFill="1" applyBorder="1" applyAlignment="1" applyProtection="1">
      <alignment horizontal="left" vertical="center" indent="1"/>
      <protection hidden="1"/>
    </xf>
    <xf numFmtId="0" fontId="3" fillId="0" borderId="0" xfId="41" applyFont="1" applyAlignment="1" applyProtection="1">
      <alignment vertical="center"/>
      <protection hidden="1"/>
    </xf>
    <xf numFmtId="0" fontId="3" fillId="0" borderId="0" xfId="41" applyFont="1" applyFill="1" applyBorder="1" applyAlignment="1" applyProtection="1">
      <alignment vertical="center"/>
      <protection hidden="1"/>
    </xf>
    <xf numFmtId="0" fontId="36" fillId="0" borderId="36" xfId="38" applyFont="1" applyBorder="1" applyAlignment="1" applyProtection="1">
      <alignment horizontal="left" vertical="center" wrapText="1" indent="1"/>
      <protection hidden="1"/>
    </xf>
    <xf numFmtId="1" fontId="3" fillId="22" borderId="29" xfId="0" applyNumberFormat="1" applyFont="1" applyFill="1" applyBorder="1" applyAlignment="1">
      <alignment horizontal="left" vertical="center" indent="1"/>
    </xf>
    <xf numFmtId="1" fontId="3" fillId="21" borderId="22" xfId="0" applyNumberFormat="1" applyFont="1" applyFill="1" applyBorder="1" applyAlignment="1">
      <alignment horizontal="left" vertical="center" indent="1"/>
    </xf>
    <xf numFmtId="1" fontId="3" fillId="22" borderId="22" xfId="0" applyNumberFormat="1" applyFont="1" applyFill="1" applyBorder="1" applyAlignment="1">
      <alignment horizontal="left" vertical="center" indent="1"/>
    </xf>
    <xf numFmtId="1" fontId="4" fillId="22" borderId="23" xfId="41" applyNumberFormat="1" applyFont="1" applyFill="1" applyBorder="1" applyAlignment="1" applyProtection="1">
      <alignment horizontal="right" vertical="center" indent="1"/>
      <protection hidden="1"/>
    </xf>
    <xf numFmtId="166" fontId="4" fillId="22" borderId="23" xfId="41" applyNumberFormat="1" applyFont="1" applyFill="1" applyBorder="1" applyAlignment="1" applyProtection="1">
      <alignment horizontal="right" vertical="center" indent="1"/>
      <protection hidden="1"/>
    </xf>
    <xf numFmtId="0" fontId="4" fillId="22" borderId="23" xfId="45" applyFont="1" applyFill="1" applyBorder="1" applyAlignment="1" applyProtection="1">
      <alignment horizontal="right" vertical="center" indent="1"/>
      <protection hidden="1"/>
    </xf>
    <xf numFmtId="2" fontId="4" fillId="22" borderId="23" xfId="41" applyNumberFormat="1" applyFont="1" applyFill="1" applyBorder="1" applyAlignment="1" applyProtection="1">
      <alignment horizontal="right" vertical="center" indent="1"/>
      <protection hidden="1"/>
    </xf>
    <xf numFmtId="0" fontId="3" fillId="31" borderId="13" xfId="47" applyFont="1" applyFill="1" applyBorder="1" applyAlignment="1" applyProtection="1">
      <alignment vertical="center"/>
      <protection hidden="1"/>
    </xf>
    <xf numFmtId="0" fontId="3" fillId="31" borderId="14" xfId="47" applyFont="1" applyFill="1" applyBorder="1" applyAlignment="1" applyProtection="1">
      <alignment horizontal="center" vertical="center"/>
      <protection hidden="1"/>
    </xf>
    <xf numFmtId="0" fontId="3" fillId="31" borderId="15" xfId="47" applyFont="1" applyFill="1" applyBorder="1" applyAlignment="1" applyProtection="1">
      <alignment vertical="center"/>
      <protection hidden="1"/>
    </xf>
    <xf numFmtId="0" fontId="3" fillId="31" borderId="19" xfId="0" applyFont="1" applyFill="1" applyBorder="1" applyAlignment="1" applyProtection="1">
      <alignment vertical="center"/>
      <protection hidden="1"/>
    </xf>
    <xf numFmtId="0" fontId="3" fillId="31" borderId="0" xfId="0" applyFont="1" applyFill="1" applyBorder="1" applyAlignment="1" applyProtection="1">
      <alignment vertical="center"/>
      <protection hidden="1"/>
    </xf>
    <xf numFmtId="0" fontId="3" fillId="31" borderId="18" xfId="0" applyFont="1" applyFill="1" applyBorder="1" applyAlignment="1" applyProtection="1">
      <alignment vertical="center"/>
      <protection hidden="1"/>
    </xf>
    <xf numFmtId="0" fontId="3" fillId="31" borderId="20" xfId="0" applyFont="1" applyFill="1" applyBorder="1" applyAlignment="1" applyProtection="1">
      <alignment vertical="center"/>
      <protection hidden="1"/>
    </xf>
    <xf numFmtId="0" fontId="3" fillId="31" borderId="16" xfId="0" applyFont="1" applyFill="1" applyBorder="1" applyAlignment="1" applyProtection="1">
      <alignment vertical="center"/>
      <protection hidden="1"/>
    </xf>
    <xf numFmtId="0" fontId="3" fillId="31" borderId="17" xfId="0" applyFont="1" applyFill="1" applyBorder="1" applyAlignment="1" applyProtection="1">
      <alignment vertical="center"/>
      <protection hidden="1"/>
    </xf>
    <xf numFmtId="0" fontId="3" fillId="23" borderId="33" xfId="0" quotePrefix="1" applyFont="1" applyFill="1" applyBorder="1" applyAlignment="1" applyProtection="1">
      <alignment horizontal="center" vertical="center"/>
      <protection locked="0"/>
    </xf>
    <xf numFmtId="0" fontId="50" fillId="0" borderId="0" xfId="57" applyNumberFormat="1" applyFont="1" applyBorder="1" applyAlignment="1" applyProtection="1">
      <alignment vertical="center"/>
      <protection hidden="1"/>
    </xf>
    <xf numFmtId="0" fontId="38" fillId="0" borderId="0" xfId="57" applyNumberFormat="1" applyFont="1" applyBorder="1" applyAlignment="1" applyProtection="1">
      <alignment vertical="center"/>
      <protection hidden="1"/>
    </xf>
    <xf numFmtId="0" fontId="3" fillId="0" borderId="0" xfId="57" applyNumberFormat="1" applyAlignment="1" applyProtection="1">
      <alignment vertical="center"/>
      <protection hidden="1"/>
    </xf>
    <xf numFmtId="0" fontId="51" fillId="24" borderId="59" xfId="57" applyNumberFormat="1" applyFont="1" applyFill="1" applyBorder="1" applyAlignment="1" applyProtection="1">
      <alignment horizontal="left" indent="1"/>
      <protection hidden="1"/>
    </xf>
    <xf numFmtId="0" fontId="3" fillId="24" borderId="55" xfId="57" applyNumberFormat="1" applyFont="1" applyFill="1" applyBorder="1" applyAlignment="1" applyProtection="1">
      <alignment vertical="center"/>
      <protection hidden="1"/>
    </xf>
    <xf numFmtId="0" fontId="3" fillId="24" borderId="60" xfId="57" applyNumberFormat="1" applyFont="1" applyFill="1" applyBorder="1" applyAlignment="1" applyProtection="1">
      <alignment vertical="center"/>
      <protection hidden="1"/>
    </xf>
    <xf numFmtId="0" fontId="51" fillId="24" borderId="61" xfId="57" applyNumberFormat="1" applyFont="1" applyFill="1" applyBorder="1" applyAlignment="1" applyProtection="1">
      <alignment horizontal="left" vertical="top" indent="1"/>
      <protection hidden="1"/>
    </xf>
    <xf numFmtId="0" fontId="3" fillId="24" borderId="54" xfId="57" applyNumberFormat="1" applyFont="1" applyFill="1" applyBorder="1" applyAlignment="1" applyProtection="1">
      <alignment vertical="center"/>
      <protection hidden="1"/>
    </xf>
    <xf numFmtId="0" fontId="3" fillId="24" borderId="62" xfId="57" applyNumberFormat="1" applyFont="1" applyFill="1" applyBorder="1" applyAlignment="1" applyProtection="1">
      <alignment vertical="center"/>
      <protection hidden="1"/>
    </xf>
    <xf numFmtId="0" fontId="52" fillId="0" borderId="0" xfId="57" quotePrefix="1" applyNumberFormat="1" applyFont="1" applyBorder="1" applyAlignment="1" applyProtection="1">
      <alignment horizontal="left" vertical="center"/>
      <protection hidden="1"/>
    </xf>
    <xf numFmtId="0" fontId="5" fillId="32" borderId="63" xfId="57" applyNumberFormat="1" applyFont="1" applyFill="1" applyBorder="1" applyAlignment="1" applyProtection="1">
      <alignment horizontal="left" vertical="center" indent="1"/>
      <protection hidden="1"/>
    </xf>
    <xf numFmtId="0" fontId="3" fillId="32" borderId="64" xfId="57" applyNumberFormat="1" applyFill="1" applyBorder="1" applyAlignment="1" applyProtection="1">
      <alignment horizontal="center" vertical="center"/>
      <protection hidden="1"/>
    </xf>
    <xf numFmtId="0" fontId="3" fillId="32" borderId="65" xfId="57" applyNumberFormat="1" applyFill="1" applyBorder="1" applyAlignment="1" applyProtection="1">
      <alignment vertical="center"/>
      <protection hidden="1"/>
    </xf>
    <xf numFmtId="0" fontId="5" fillId="20" borderId="66" xfId="57" applyNumberFormat="1" applyFont="1" applyFill="1" applyBorder="1" applyAlignment="1">
      <alignment horizontal="left" vertical="center" indent="1"/>
    </xf>
    <xf numFmtId="0" fontId="5" fillId="20" borderId="66" xfId="57" applyNumberFormat="1" applyFont="1" applyFill="1" applyBorder="1" applyAlignment="1">
      <alignment horizontal="center" vertical="center"/>
    </xf>
    <xf numFmtId="0" fontId="3" fillId="0" borderId="0" xfId="57" applyNumberFormat="1" applyBorder="1" applyAlignment="1" applyProtection="1">
      <alignment vertical="center"/>
      <protection hidden="1"/>
    </xf>
    <xf numFmtId="166" fontId="3" fillId="0" borderId="66" xfId="40" applyNumberFormat="1" applyBorder="1" applyAlignment="1" applyProtection="1">
      <alignment horizontal="left" vertical="center" indent="1"/>
      <protection hidden="1"/>
    </xf>
    <xf numFmtId="166" fontId="3" fillId="0" borderId="66" xfId="40" applyNumberFormat="1" applyFont="1" applyBorder="1" applyAlignment="1" applyProtection="1">
      <alignment horizontal="center" vertical="center"/>
      <protection hidden="1"/>
    </xf>
    <xf numFmtId="0" fontId="3" fillId="0" borderId="66" xfId="40" applyNumberFormat="1" applyFont="1" applyBorder="1" applyAlignment="1" applyProtection="1">
      <alignment horizontal="left" vertical="center" wrapText="1" indent="1"/>
      <protection hidden="1"/>
    </xf>
    <xf numFmtId="0" fontId="3" fillId="0" borderId="0" xfId="57" applyNumberFormat="1" applyAlignment="1" applyProtection="1">
      <alignment horizontal="left" vertical="center" indent="1"/>
      <protection hidden="1"/>
    </xf>
    <xf numFmtId="166" fontId="3" fillId="0" borderId="66" xfId="57" applyNumberFormat="1" applyFont="1" applyBorder="1" applyAlignment="1">
      <alignment horizontal="left" vertical="center" indent="1"/>
    </xf>
    <xf numFmtId="166" fontId="3" fillId="0" borderId="66" xfId="38" applyNumberFormat="1" applyFont="1" applyBorder="1" applyAlignment="1">
      <alignment horizontal="center" vertical="center"/>
    </xf>
    <xf numFmtId="0" fontId="3" fillId="0" borderId="66" xfId="57" applyNumberFormat="1" applyFont="1" applyBorder="1" applyAlignment="1">
      <alignment horizontal="left" vertical="center" wrapText="1" indent="1"/>
    </xf>
    <xf numFmtId="166" fontId="3" fillId="0" borderId="66" xfId="57" applyNumberFormat="1" applyFont="1" applyBorder="1" applyAlignment="1">
      <alignment horizontal="center" vertical="center"/>
    </xf>
    <xf numFmtId="0" fontId="43" fillId="0" borderId="0" xfId="38" applyFont="1" applyBorder="1" applyAlignment="1" applyProtection="1">
      <alignment vertical="top" wrapText="1"/>
      <protection hidden="1"/>
    </xf>
    <xf numFmtId="0" fontId="11" fillId="24" borderId="38" xfId="38" applyFont="1" applyFill="1" applyBorder="1" applyAlignment="1" applyProtection="1">
      <alignment horizontal="left" vertical="center" wrapText="1" indent="1"/>
      <protection hidden="1"/>
    </xf>
    <xf numFmtId="0" fontId="11" fillId="24" borderId="26" xfId="38" applyFont="1" applyFill="1" applyBorder="1" applyAlignment="1" applyProtection="1">
      <alignment horizontal="left" vertical="center" indent="1"/>
      <protection hidden="1"/>
    </xf>
    <xf numFmtId="0" fontId="11" fillId="24" borderId="39" xfId="38" applyFont="1" applyFill="1" applyBorder="1" applyAlignment="1" applyProtection="1">
      <alignment horizontal="left" vertical="center" indent="1"/>
      <protection hidden="1"/>
    </xf>
    <xf numFmtId="0" fontId="11" fillId="24" borderId="40" xfId="38" applyFont="1" applyFill="1" applyBorder="1" applyAlignment="1" applyProtection="1">
      <alignment horizontal="left" vertical="center" indent="1"/>
      <protection hidden="1"/>
    </xf>
    <xf numFmtId="0" fontId="11" fillId="24" borderId="0" xfId="38" applyFont="1" applyFill="1" applyBorder="1" applyAlignment="1" applyProtection="1">
      <alignment horizontal="left" vertical="center" indent="1"/>
      <protection hidden="1"/>
    </xf>
    <xf numFmtId="0" fontId="11" fillId="24" borderId="41" xfId="38" applyFont="1" applyFill="1" applyBorder="1" applyAlignment="1" applyProtection="1">
      <alignment horizontal="left" vertical="center" indent="1"/>
      <protection hidden="1"/>
    </xf>
    <xf numFmtId="0" fontId="11" fillId="24" borderId="42" xfId="38" applyFont="1" applyFill="1" applyBorder="1" applyAlignment="1" applyProtection="1">
      <alignment horizontal="left" vertical="center" indent="1"/>
      <protection hidden="1"/>
    </xf>
    <xf numFmtId="0" fontId="11" fillId="24" borderId="29" xfId="38" applyFont="1" applyFill="1" applyBorder="1" applyAlignment="1" applyProtection="1">
      <alignment horizontal="left" vertical="center" indent="1"/>
      <protection hidden="1"/>
    </xf>
    <xf numFmtId="0" fontId="11" fillId="24" borderId="43" xfId="38" applyFont="1" applyFill="1" applyBorder="1" applyAlignment="1" applyProtection="1">
      <alignment horizontal="left" vertical="center" indent="1"/>
      <protection hidden="1"/>
    </xf>
    <xf numFmtId="0" fontId="5" fillId="0" borderId="36" xfId="38" applyFont="1" applyBorder="1" applyAlignment="1" applyProtection="1">
      <alignment horizontal="center" vertical="center"/>
      <protection hidden="1"/>
    </xf>
    <xf numFmtId="0" fontId="5" fillId="0" borderId="22" xfId="38" applyFont="1" applyBorder="1" applyAlignment="1" applyProtection="1">
      <alignment horizontal="center" vertical="center"/>
      <protection hidden="1"/>
    </xf>
    <xf numFmtId="0" fontId="5" fillId="0" borderId="37" xfId="38" applyFont="1" applyBorder="1" applyAlignment="1" applyProtection="1">
      <alignment horizontal="center" vertical="center"/>
      <protection hidden="1"/>
    </xf>
    <xf numFmtId="0" fontId="5" fillId="0" borderId="22" xfId="38" applyFont="1" applyBorder="1" applyAlignment="1" applyProtection="1">
      <alignment vertical="center" wrapText="1"/>
      <protection hidden="1"/>
    </xf>
    <xf numFmtId="0" fontId="5" fillId="0" borderId="22" xfId="38" applyFont="1" applyBorder="1" applyAlignment="1" applyProtection="1">
      <alignment vertical="center"/>
      <protection hidden="1"/>
    </xf>
    <xf numFmtId="0" fontId="5" fillId="0" borderId="37" xfId="38" applyFont="1" applyBorder="1" applyAlignment="1" applyProtection="1">
      <alignment vertical="center"/>
      <protection hidden="1"/>
    </xf>
    <xf numFmtId="0" fontId="5" fillId="24" borderId="38" xfId="38" applyFont="1" applyFill="1" applyBorder="1" applyAlignment="1" applyProtection="1">
      <alignment horizontal="center" vertical="center" wrapText="1"/>
      <protection hidden="1"/>
    </xf>
    <xf numFmtId="0" fontId="5" fillId="24" borderId="26" xfId="38" applyFont="1" applyFill="1" applyBorder="1" applyAlignment="1" applyProtection="1">
      <alignment horizontal="center" vertical="center" wrapText="1"/>
      <protection hidden="1"/>
    </xf>
    <xf numFmtId="0" fontId="5" fillId="24" borderId="39" xfId="38" applyFont="1" applyFill="1" applyBorder="1" applyAlignment="1" applyProtection="1">
      <alignment horizontal="center" vertical="center" wrapText="1"/>
      <protection hidden="1"/>
    </xf>
    <xf numFmtId="0" fontId="5" fillId="24" borderId="40" xfId="38" applyFont="1" applyFill="1" applyBorder="1" applyAlignment="1" applyProtection="1">
      <alignment horizontal="center" vertical="center" wrapText="1"/>
      <protection hidden="1"/>
    </xf>
    <xf numFmtId="0" fontId="5" fillId="24" borderId="0" xfId="38" applyFont="1" applyFill="1" applyBorder="1" applyAlignment="1" applyProtection="1">
      <alignment horizontal="center" vertical="center" wrapText="1"/>
      <protection hidden="1"/>
    </xf>
    <xf numFmtId="0" fontId="5" fillId="24" borderId="41" xfId="38" applyFont="1" applyFill="1" applyBorder="1" applyAlignment="1" applyProtection="1">
      <alignment horizontal="center" vertical="center" wrapText="1"/>
      <protection hidden="1"/>
    </xf>
    <xf numFmtId="0" fontId="5" fillId="24" borderId="42" xfId="38" applyFont="1" applyFill="1" applyBorder="1" applyAlignment="1" applyProtection="1">
      <alignment horizontal="center" vertical="center" wrapText="1"/>
      <protection hidden="1"/>
    </xf>
    <xf numFmtId="0" fontId="5" fillId="24" borderId="29" xfId="38" applyFont="1" applyFill="1" applyBorder="1" applyAlignment="1" applyProtection="1">
      <alignment horizontal="center" vertical="center" wrapText="1"/>
      <protection hidden="1"/>
    </xf>
    <xf numFmtId="0" fontId="5" fillId="24" borderId="43" xfId="38" applyFont="1" applyFill="1" applyBorder="1" applyAlignment="1" applyProtection="1">
      <alignment horizontal="center" vertical="center" wrapText="1"/>
      <protection hidden="1"/>
    </xf>
    <xf numFmtId="0" fontId="12" fillId="24" borderId="26" xfId="38" applyFont="1" applyFill="1" applyBorder="1" applyAlignment="1" applyProtection="1">
      <alignment horizontal="center" vertical="center" wrapText="1"/>
      <protection hidden="1"/>
    </xf>
    <xf numFmtId="0" fontId="12" fillId="24" borderId="39" xfId="38" applyFont="1" applyFill="1" applyBorder="1" applyAlignment="1" applyProtection="1">
      <alignment horizontal="center" vertical="center" wrapText="1"/>
      <protection hidden="1"/>
    </xf>
    <xf numFmtId="0" fontId="12" fillId="24" borderId="29" xfId="38" applyFont="1" applyFill="1" applyBorder="1" applyAlignment="1" applyProtection="1">
      <alignment horizontal="center" vertical="center" wrapText="1"/>
      <protection hidden="1"/>
    </xf>
    <xf numFmtId="0" fontId="12" fillId="24" borderId="43" xfId="38" applyFont="1" applyFill="1" applyBorder="1" applyAlignment="1" applyProtection="1">
      <alignment horizontal="center" vertical="center" wrapText="1"/>
      <protection hidden="1"/>
    </xf>
    <xf numFmtId="0" fontId="3" fillId="22" borderId="23" xfId="0" applyFont="1" applyFill="1" applyBorder="1" applyAlignment="1" applyProtection="1">
      <alignment horizontal="center" vertical="center"/>
      <protection hidden="1"/>
    </xf>
    <xf numFmtId="14" fontId="3" fillId="19" borderId="10" xfId="0" applyNumberFormat="1" applyFont="1" applyFill="1" applyBorder="1" applyAlignment="1" applyProtection="1">
      <alignment horizontal="left" vertical="center" indent="1"/>
      <protection locked="0" hidden="1"/>
    </xf>
    <xf numFmtId="14" fontId="3" fillId="19" borderId="11" xfId="0" applyNumberFormat="1" applyFont="1" applyFill="1" applyBorder="1" applyAlignment="1" applyProtection="1">
      <alignment horizontal="left" vertical="center" indent="1"/>
      <protection locked="0" hidden="1"/>
    </xf>
    <xf numFmtId="14" fontId="3" fillId="19" borderId="12" xfId="0" applyNumberFormat="1" applyFont="1" applyFill="1" applyBorder="1" applyAlignment="1" applyProtection="1">
      <alignment horizontal="left" vertical="center" indent="1"/>
      <protection locked="0" hidden="1"/>
    </xf>
    <xf numFmtId="0" fontId="3" fillId="22" borderId="29" xfId="0" applyFont="1" applyFill="1" applyBorder="1" applyAlignment="1" applyProtection="1">
      <alignment horizontal="center" vertical="center"/>
      <protection hidden="1"/>
    </xf>
    <xf numFmtId="0" fontId="1" fillId="26" borderId="13" xfId="33" applyFont="1" applyFill="1" applyBorder="1" applyAlignment="1" applyProtection="1">
      <alignment horizontal="left" vertical="center" wrapText="1" indent="1"/>
      <protection locked="0"/>
    </xf>
    <xf numFmtId="0" fontId="2" fillId="26" borderId="14" xfId="33" applyFont="1" applyFill="1" applyBorder="1" applyAlignment="1" applyProtection="1">
      <alignment horizontal="left" vertical="center" wrapText="1" indent="1"/>
      <protection locked="0"/>
    </xf>
    <xf numFmtId="0" fontId="2" fillId="26" borderId="15" xfId="33" applyFont="1" applyFill="1" applyBorder="1" applyAlignment="1" applyProtection="1">
      <alignment horizontal="left" vertical="center" wrapText="1" indent="1"/>
      <protection locked="0"/>
    </xf>
    <xf numFmtId="0" fontId="2" fillId="26" borderId="19" xfId="33" applyFont="1" applyFill="1" applyBorder="1" applyAlignment="1" applyProtection="1">
      <alignment horizontal="left" vertical="center" wrapText="1" indent="1"/>
      <protection locked="0"/>
    </xf>
    <xf numFmtId="0" fontId="2" fillId="26" borderId="0" xfId="33" applyFont="1" applyFill="1" applyBorder="1" applyAlignment="1" applyProtection="1">
      <alignment horizontal="left" vertical="center" wrapText="1" indent="1"/>
      <protection locked="0"/>
    </xf>
    <xf numFmtId="0" fontId="2" fillId="26" borderId="18" xfId="33" applyFont="1" applyFill="1" applyBorder="1" applyAlignment="1" applyProtection="1">
      <alignment horizontal="left" vertical="center" wrapText="1" indent="1"/>
      <protection locked="0"/>
    </xf>
    <xf numFmtId="0" fontId="2" fillId="0" borderId="20" xfId="0" applyFont="1" applyBorder="1" applyAlignment="1" applyProtection="1">
      <alignment horizontal="left" vertical="center" wrapText="1" indent="1"/>
      <protection locked="0"/>
    </xf>
    <xf numFmtId="0" fontId="2" fillId="0" borderId="16" xfId="0" applyFont="1" applyBorder="1" applyAlignment="1" applyProtection="1">
      <alignment horizontal="left" vertical="center" wrapText="1" indent="1"/>
      <protection locked="0"/>
    </xf>
    <xf numFmtId="0" fontId="2" fillId="0" borderId="17" xfId="0" applyFont="1" applyBorder="1" applyAlignment="1" applyProtection="1">
      <alignment horizontal="left" vertical="center" wrapText="1" indent="1"/>
      <protection locked="0"/>
    </xf>
    <xf numFmtId="165" fontId="3" fillId="19" borderId="16" xfId="0" applyNumberFormat="1" applyFont="1" applyFill="1" applyBorder="1" applyAlignment="1" applyProtection="1">
      <alignment horizontal="left" vertical="center"/>
      <protection locked="0"/>
    </xf>
    <xf numFmtId="165" fontId="3" fillId="19" borderId="17" xfId="0" applyNumberFormat="1" applyFont="1" applyFill="1" applyBorder="1" applyAlignment="1" applyProtection="1">
      <alignment horizontal="left" vertical="center"/>
      <protection locked="0"/>
    </xf>
    <xf numFmtId="0" fontId="3" fillId="0" borderId="19" xfId="0" applyFont="1" applyFill="1" applyBorder="1" applyAlignment="1" applyProtection="1">
      <alignment horizontal="left" vertical="top" indent="1"/>
    </xf>
    <xf numFmtId="0" fontId="3" fillId="0" borderId="0" xfId="0" applyFont="1" applyFill="1" applyBorder="1" applyAlignment="1" applyProtection="1">
      <alignment horizontal="left" vertical="top" indent="1"/>
    </xf>
    <xf numFmtId="0" fontId="3" fillId="0" borderId="18" xfId="0" applyFont="1" applyFill="1" applyBorder="1" applyAlignment="1" applyProtection="1">
      <alignment horizontal="left" vertical="top" indent="1"/>
    </xf>
    <xf numFmtId="165" fontId="3" fillId="19" borderId="20" xfId="0" applyNumberFormat="1" applyFont="1" applyFill="1" applyBorder="1" applyAlignment="1" applyProtection="1">
      <alignment horizontal="left" vertical="center" indent="1"/>
      <protection locked="0"/>
    </xf>
    <xf numFmtId="165" fontId="3" fillId="19" borderId="16" xfId="0" applyNumberFormat="1" applyFont="1" applyFill="1" applyBorder="1" applyAlignment="1" applyProtection="1">
      <alignment horizontal="left" vertical="center" indent="1"/>
      <protection locked="0"/>
    </xf>
    <xf numFmtId="49" fontId="3" fillId="19" borderId="19" xfId="0" applyNumberFormat="1" applyFont="1" applyFill="1" applyBorder="1" applyAlignment="1" applyProtection="1">
      <alignment horizontal="left" vertical="center" indent="1"/>
      <protection locked="0"/>
    </xf>
    <xf numFmtId="49" fontId="3" fillId="19" borderId="0" xfId="0" applyNumberFormat="1" applyFont="1" applyFill="1" applyBorder="1" applyAlignment="1" applyProtection="1">
      <alignment horizontal="left" vertical="center" indent="1"/>
      <protection locked="0"/>
    </xf>
    <xf numFmtId="49" fontId="3" fillId="19" borderId="18" xfId="0" applyNumberFormat="1" applyFont="1" applyFill="1" applyBorder="1" applyAlignment="1" applyProtection="1">
      <alignment horizontal="left" vertical="center" indent="1"/>
      <protection locked="0"/>
    </xf>
    <xf numFmtId="49" fontId="3" fillId="26" borderId="10" xfId="47" applyNumberFormat="1" applyFont="1" applyFill="1" applyBorder="1" applyAlignment="1" applyProtection="1">
      <alignment horizontal="left" vertical="center" wrapText="1" indent="1"/>
      <protection locked="0"/>
    </xf>
    <xf numFmtId="49" fontId="3" fillId="26" borderId="11" xfId="47" applyNumberFormat="1" applyFont="1" applyFill="1" applyBorder="1" applyAlignment="1" applyProtection="1">
      <alignment horizontal="left" vertical="center" wrapText="1" indent="1"/>
      <protection locked="0"/>
    </xf>
    <xf numFmtId="49" fontId="3" fillId="26" borderId="12" xfId="47" applyNumberFormat="1" applyFont="1" applyFill="1" applyBorder="1" applyAlignment="1" applyProtection="1">
      <alignment horizontal="left" vertical="center" wrapText="1" indent="1"/>
      <protection locked="0"/>
    </xf>
    <xf numFmtId="0" fontId="12" fillId="0" borderId="0" xfId="0" applyFont="1" applyFill="1" applyBorder="1" applyAlignment="1" applyProtection="1">
      <alignment horizontal="left" vertical="top" wrapText="1"/>
      <protection hidden="1"/>
    </xf>
    <xf numFmtId="0" fontId="34" fillId="0" borderId="13" xfId="0" quotePrefix="1" applyFont="1" applyFill="1" applyBorder="1" applyAlignment="1" applyProtection="1">
      <alignment horizontal="center" vertical="center"/>
      <protection hidden="1"/>
    </xf>
    <xf numFmtId="0" fontId="34" fillId="0" borderId="14" xfId="0" quotePrefix="1" applyFont="1" applyFill="1" applyBorder="1" applyAlignment="1" applyProtection="1">
      <alignment horizontal="center" vertical="center"/>
      <protection hidden="1"/>
    </xf>
    <xf numFmtId="0" fontId="34" fillId="0" borderId="15" xfId="0" quotePrefix="1" applyFont="1" applyFill="1" applyBorder="1" applyAlignment="1" applyProtection="1">
      <alignment horizontal="center" vertical="center"/>
      <protection hidden="1"/>
    </xf>
    <xf numFmtId="49" fontId="3" fillId="19" borderId="13" xfId="0" applyNumberFormat="1" applyFont="1" applyFill="1" applyBorder="1" applyAlignment="1" applyProtection="1">
      <alignment horizontal="left" vertical="center" wrapText="1" indent="1"/>
      <protection locked="0"/>
    </xf>
    <xf numFmtId="49" fontId="3" fillId="19" borderId="14" xfId="0" applyNumberFormat="1" applyFont="1" applyFill="1" applyBorder="1" applyAlignment="1" applyProtection="1">
      <alignment horizontal="left" vertical="center" wrapText="1" indent="1"/>
      <protection locked="0"/>
    </xf>
    <xf numFmtId="49" fontId="3" fillId="19" borderId="15" xfId="0" applyNumberFormat="1" applyFont="1" applyFill="1" applyBorder="1" applyAlignment="1" applyProtection="1">
      <alignment horizontal="left" vertical="center" wrapText="1" indent="1"/>
      <protection locked="0"/>
    </xf>
    <xf numFmtId="49" fontId="3" fillId="19" borderId="19" xfId="0" applyNumberFormat="1" applyFont="1" applyFill="1" applyBorder="1" applyAlignment="1" applyProtection="1">
      <alignment horizontal="left" vertical="center" wrapText="1" indent="1"/>
      <protection locked="0"/>
    </xf>
    <xf numFmtId="49" fontId="3" fillId="19" borderId="0" xfId="0" applyNumberFormat="1" applyFont="1" applyFill="1" applyBorder="1" applyAlignment="1" applyProtection="1">
      <alignment horizontal="left" vertical="center" wrapText="1" indent="1"/>
      <protection locked="0"/>
    </xf>
    <xf numFmtId="49" fontId="3" fillId="19" borderId="18" xfId="0" applyNumberFormat="1" applyFont="1" applyFill="1" applyBorder="1" applyAlignment="1" applyProtection="1">
      <alignment horizontal="left" vertical="center" wrapText="1" indent="1"/>
      <protection locked="0"/>
    </xf>
    <xf numFmtId="164" fontId="41" fillId="0" borderId="0" xfId="0" applyNumberFormat="1" applyFont="1" applyFill="1" applyBorder="1" applyAlignment="1" applyProtection="1">
      <alignment horizontal="right" vertical="center" wrapText="1"/>
      <protection hidden="1"/>
    </xf>
    <xf numFmtId="14" fontId="3" fillId="19" borderId="10" xfId="0" applyNumberFormat="1" applyFont="1" applyFill="1" applyBorder="1" applyAlignment="1" applyProtection="1">
      <alignment horizontal="left" vertical="center" indent="1"/>
      <protection locked="0"/>
    </xf>
    <xf numFmtId="14" fontId="3" fillId="19" borderId="11" xfId="0" applyNumberFormat="1" applyFont="1" applyFill="1" applyBorder="1" applyAlignment="1" applyProtection="1">
      <alignment horizontal="left" vertical="center" indent="1"/>
      <protection locked="0"/>
    </xf>
    <xf numFmtId="14" fontId="3" fillId="19" borderId="12" xfId="0" applyNumberFormat="1" applyFont="1" applyFill="1" applyBorder="1" applyAlignment="1" applyProtection="1">
      <alignment horizontal="left" vertical="center" indent="1"/>
      <protection locked="0"/>
    </xf>
    <xf numFmtId="0" fontId="9" fillId="26" borderId="10" xfId="33" applyFill="1" applyBorder="1" applyAlignment="1" applyProtection="1">
      <alignment horizontal="left" vertical="center" wrapText="1" indent="1"/>
      <protection locked="0"/>
    </xf>
    <xf numFmtId="0" fontId="33" fillId="26" borderId="11" xfId="33" applyFont="1" applyFill="1" applyBorder="1" applyAlignment="1" applyProtection="1">
      <alignment horizontal="left" vertical="center" wrapText="1" indent="1"/>
      <protection locked="0"/>
    </xf>
    <xf numFmtId="0" fontId="33" fillId="26" borderId="12" xfId="33" applyFont="1" applyFill="1" applyBorder="1" applyAlignment="1" applyProtection="1">
      <alignment horizontal="left" vertical="center" wrapText="1" indent="1"/>
      <protection locked="0"/>
    </xf>
    <xf numFmtId="14" fontId="3" fillId="28" borderId="10" xfId="47" applyNumberFormat="1" applyFont="1" applyFill="1" applyBorder="1" applyAlignment="1" applyProtection="1">
      <alignment horizontal="left" vertical="center" indent="1"/>
      <protection locked="0" hidden="1"/>
    </xf>
    <xf numFmtId="14" fontId="3" fillId="28" borderId="11" xfId="47" applyNumberFormat="1" applyFont="1" applyFill="1" applyBorder="1" applyAlignment="1" applyProtection="1">
      <alignment horizontal="left" vertical="center" indent="1"/>
      <protection locked="0" hidden="1"/>
    </xf>
    <xf numFmtId="14" fontId="3" fillId="28" borderId="12" xfId="47" applyNumberFormat="1" applyFont="1" applyFill="1" applyBorder="1" applyAlignment="1" applyProtection="1">
      <alignment horizontal="left" vertical="center" indent="1"/>
      <protection locked="0" hidden="1"/>
    </xf>
    <xf numFmtId="49" fontId="3" fillId="26" borderId="10" xfId="47" applyNumberFormat="1" applyFont="1" applyFill="1" applyBorder="1" applyAlignment="1" applyProtection="1">
      <alignment horizontal="left" vertical="center" indent="1"/>
      <protection locked="0"/>
    </xf>
    <xf numFmtId="49" fontId="3" fillId="26" borderId="11" xfId="47" applyNumberFormat="1" applyFont="1" applyFill="1" applyBorder="1" applyAlignment="1" applyProtection="1">
      <alignment horizontal="left" vertical="center" indent="1"/>
      <protection locked="0"/>
    </xf>
    <xf numFmtId="49" fontId="3" fillId="26" borderId="12" xfId="47" applyNumberFormat="1" applyFont="1" applyFill="1" applyBorder="1" applyAlignment="1" applyProtection="1">
      <alignment horizontal="left" vertical="center" indent="1"/>
      <protection locked="0"/>
    </xf>
    <xf numFmtId="0" fontId="5" fillId="0" borderId="20" xfId="0" applyFont="1" applyFill="1" applyBorder="1" applyAlignment="1" applyProtection="1">
      <alignment horizontal="center" vertical="center"/>
      <protection hidden="1"/>
    </xf>
    <xf numFmtId="0" fontId="5" fillId="0" borderId="16" xfId="0" applyFont="1" applyFill="1" applyBorder="1" applyAlignment="1" applyProtection="1">
      <alignment horizontal="center" vertical="center"/>
      <protection hidden="1"/>
    </xf>
    <xf numFmtId="0" fontId="5" fillId="0" borderId="17" xfId="0" applyFont="1" applyFill="1" applyBorder="1" applyAlignment="1" applyProtection="1">
      <alignment horizontal="center" vertical="center"/>
      <protection hidden="1"/>
    </xf>
    <xf numFmtId="3" fontId="3" fillId="19" borderId="10" xfId="0" applyNumberFormat="1" applyFont="1" applyFill="1" applyBorder="1" applyAlignment="1" applyProtection="1">
      <alignment horizontal="right" vertical="center" indent="1"/>
      <protection locked="0"/>
    </xf>
    <xf numFmtId="3" fontId="3" fillId="19" borderId="12" xfId="0" applyNumberFormat="1" applyFont="1" applyFill="1" applyBorder="1" applyAlignment="1" applyProtection="1">
      <alignment horizontal="right" vertical="center" indent="1"/>
      <protection locked="0"/>
    </xf>
    <xf numFmtId="168" fontId="3" fillId="0" borderId="10" xfId="0" applyNumberFormat="1" applyFont="1" applyFill="1" applyBorder="1" applyAlignment="1" applyProtection="1">
      <alignment horizontal="right" vertical="center" indent="2"/>
      <protection hidden="1"/>
    </xf>
    <xf numFmtId="168" fontId="3" fillId="0" borderId="11" xfId="0" applyNumberFormat="1" applyFont="1" applyFill="1" applyBorder="1" applyAlignment="1" applyProtection="1">
      <alignment horizontal="right" vertical="center" indent="2"/>
      <protection hidden="1"/>
    </xf>
    <xf numFmtId="168" fontId="3" fillId="0" borderId="12" xfId="0" applyNumberFormat="1" applyFont="1" applyFill="1" applyBorder="1" applyAlignment="1" applyProtection="1">
      <alignment horizontal="right" vertical="center" indent="2"/>
      <protection hidden="1"/>
    </xf>
    <xf numFmtId="0" fontId="48" fillId="0" borderId="0" xfId="0" applyFont="1" applyFill="1" applyAlignment="1" applyProtection="1">
      <alignment horizontal="left" wrapText="1" indent="1"/>
      <protection hidden="1"/>
    </xf>
    <xf numFmtId="0" fontId="3" fillId="30" borderId="0" xfId="40" applyFont="1" applyFill="1" applyBorder="1" applyAlignment="1" applyProtection="1">
      <alignment horizontal="left" wrapText="1" indent="15"/>
      <protection hidden="1"/>
    </xf>
    <xf numFmtId="0" fontId="3" fillId="22" borderId="0" xfId="0" applyFont="1" applyFill="1" applyBorder="1" applyAlignment="1" applyProtection="1">
      <alignment horizontal="left" vertical="center" textRotation="90" wrapText="1"/>
      <protection hidden="1"/>
    </xf>
    <xf numFmtId="14" fontId="3" fillId="23" borderId="10" xfId="0" applyNumberFormat="1" applyFont="1" applyFill="1" applyBorder="1" applyAlignment="1" applyProtection="1">
      <alignment horizontal="left" vertical="center" indent="1"/>
      <protection locked="0"/>
    </xf>
    <xf numFmtId="14" fontId="3" fillId="23" borderId="11" xfId="0" applyNumberFormat="1" applyFont="1" applyFill="1" applyBorder="1" applyAlignment="1" applyProtection="1">
      <alignment horizontal="left" vertical="center" indent="1"/>
      <protection locked="0"/>
    </xf>
    <xf numFmtId="14" fontId="3" fillId="23" borderId="12" xfId="0" applyNumberFormat="1" applyFont="1" applyFill="1" applyBorder="1" applyAlignment="1" applyProtection="1">
      <alignment horizontal="left" vertical="center" indent="1"/>
      <protection locked="0"/>
    </xf>
    <xf numFmtId="0" fontId="3" fillId="22" borderId="19" xfId="0" applyFont="1" applyFill="1" applyBorder="1" applyAlignment="1" applyProtection="1">
      <alignment horizontal="right" vertical="center" textRotation="90" wrapText="1"/>
      <protection hidden="1"/>
    </xf>
    <xf numFmtId="14" fontId="4" fillId="22" borderId="22" xfId="40" applyNumberFormat="1" applyFont="1" applyFill="1" applyBorder="1" applyAlignment="1" applyProtection="1">
      <alignment horizontal="left" indent="1"/>
      <protection hidden="1"/>
    </xf>
    <xf numFmtId="0" fontId="4" fillId="22" borderId="21" xfId="40" applyFont="1" applyFill="1" applyBorder="1" applyAlignment="1" applyProtection="1">
      <alignment horizontal="left" indent="1"/>
      <protection hidden="1"/>
    </xf>
    <xf numFmtId="0" fontId="3" fillId="23" borderId="16" xfId="47" applyFont="1" applyFill="1" applyBorder="1" applyAlignment="1" applyProtection="1">
      <alignment vertical="center"/>
      <protection locked="0"/>
    </xf>
    <xf numFmtId="1" fontId="5" fillId="0" borderId="10" xfId="0" applyNumberFormat="1" applyFont="1" applyFill="1" applyBorder="1" applyAlignment="1" applyProtection="1">
      <alignment horizontal="center" vertical="center"/>
      <protection hidden="1"/>
    </xf>
    <xf numFmtId="1" fontId="5" fillId="0" borderId="11" xfId="0" applyNumberFormat="1" applyFont="1" applyFill="1" applyBorder="1" applyAlignment="1" applyProtection="1">
      <alignment horizontal="center" vertical="center"/>
      <protection hidden="1"/>
    </xf>
    <xf numFmtId="1" fontId="5" fillId="0" borderId="12" xfId="0" applyNumberFormat="1" applyFont="1" applyFill="1" applyBorder="1" applyAlignment="1" applyProtection="1">
      <alignment horizontal="center" vertical="center"/>
      <protection hidden="1"/>
    </xf>
    <xf numFmtId="0" fontId="3" fillId="23" borderId="0" xfId="47" applyFont="1" applyFill="1" applyBorder="1" applyAlignment="1" applyProtection="1">
      <alignment vertical="center"/>
      <protection locked="0"/>
    </xf>
    <xf numFmtId="14" fontId="5" fillId="0" borderId="10" xfId="38" applyNumberFormat="1" applyFont="1" applyFill="1" applyBorder="1" applyAlignment="1" applyProtection="1">
      <alignment horizontal="center" vertical="center"/>
      <protection hidden="1"/>
    </xf>
    <xf numFmtId="14" fontId="5" fillId="0" borderId="11" xfId="38" applyNumberFormat="1" applyFont="1" applyFill="1" applyBorder="1" applyAlignment="1" applyProtection="1">
      <alignment horizontal="center" vertical="center"/>
      <protection hidden="1"/>
    </xf>
    <xf numFmtId="14" fontId="5" fillId="0" borderId="12" xfId="38" applyNumberFormat="1" applyFont="1" applyFill="1" applyBorder="1" applyAlignment="1" applyProtection="1">
      <alignment horizontal="center" vertical="center"/>
      <protection hidden="1"/>
    </xf>
    <xf numFmtId="165" fontId="3" fillId="26" borderId="0" xfId="47" applyNumberFormat="1" applyFont="1" applyFill="1" applyBorder="1" applyAlignment="1" applyProtection="1">
      <alignment vertical="center"/>
      <protection locked="0"/>
    </xf>
    <xf numFmtId="165" fontId="3" fillId="26" borderId="16" xfId="47" applyNumberFormat="1" applyFont="1" applyFill="1" applyBorder="1" applyAlignment="1" applyProtection="1">
      <alignment vertical="center"/>
      <protection locked="0"/>
    </xf>
    <xf numFmtId="14" fontId="3" fillId="23" borderId="16" xfId="47" applyNumberFormat="1" applyFont="1" applyFill="1" applyBorder="1" applyAlignment="1" applyProtection="1">
      <alignment vertical="center"/>
      <protection locked="0" hidden="1"/>
    </xf>
    <xf numFmtId="0" fontId="5" fillId="29" borderId="13" xfId="0" applyFont="1" applyFill="1" applyBorder="1" applyAlignment="1" applyProtection="1">
      <alignment horizontal="left" vertical="center" wrapText="1" indent="1"/>
      <protection hidden="1"/>
    </xf>
    <xf numFmtId="0" fontId="5" fillId="29" borderId="14" xfId="0" applyFont="1" applyFill="1" applyBorder="1" applyAlignment="1" applyProtection="1">
      <alignment horizontal="left" vertical="center" wrapText="1" indent="1"/>
      <protection hidden="1"/>
    </xf>
    <xf numFmtId="0" fontId="5" fillId="29" borderId="15" xfId="0" applyFont="1" applyFill="1" applyBorder="1" applyAlignment="1" applyProtection="1">
      <alignment horizontal="left" vertical="center" wrapText="1" indent="1"/>
      <protection hidden="1"/>
    </xf>
    <xf numFmtId="0" fontId="5" fillId="29" borderId="19" xfId="0" applyFont="1" applyFill="1" applyBorder="1" applyAlignment="1" applyProtection="1">
      <alignment horizontal="left" vertical="center" wrapText="1" indent="1"/>
      <protection hidden="1"/>
    </xf>
    <xf numFmtId="0" fontId="5" fillId="29" borderId="0" xfId="0" applyFont="1" applyFill="1" applyBorder="1" applyAlignment="1" applyProtection="1">
      <alignment horizontal="left" vertical="center" wrapText="1" indent="1"/>
      <protection hidden="1"/>
    </xf>
    <xf numFmtId="0" fontId="5" fillId="29" borderId="18" xfId="0" applyFont="1" applyFill="1" applyBorder="1" applyAlignment="1" applyProtection="1">
      <alignment horizontal="left" vertical="center" wrapText="1" indent="1"/>
      <protection hidden="1"/>
    </xf>
    <xf numFmtId="0" fontId="5" fillId="29" borderId="20" xfId="0" applyFont="1" applyFill="1" applyBorder="1" applyAlignment="1" applyProtection="1">
      <alignment horizontal="left" vertical="center" wrapText="1" indent="1"/>
      <protection hidden="1"/>
    </xf>
    <xf numFmtId="0" fontId="5" fillId="29" borderId="16" xfId="0" applyFont="1" applyFill="1" applyBorder="1" applyAlignment="1" applyProtection="1">
      <alignment horizontal="left" vertical="center" wrapText="1" indent="1"/>
      <protection hidden="1"/>
    </xf>
    <xf numFmtId="0" fontId="5" fillId="29" borderId="17" xfId="0" applyFont="1" applyFill="1" applyBorder="1" applyAlignment="1" applyProtection="1">
      <alignment horizontal="left" vertical="center" wrapText="1" indent="1"/>
      <protection hidden="1"/>
    </xf>
    <xf numFmtId="0" fontId="3" fillId="0" borderId="13" xfId="41" applyFont="1" applyFill="1" applyBorder="1" applyAlignment="1" applyProtection="1">
      <alignment horizontal="left" vertical="center" wrapText="1" indent="1"/>
      <protection hidden="1"/>
    </xf>
    <xf numFmtId="0" fontId="3" fillId="0" borderId="14" xfId="41" applyFont="1" applyFill="1" applyBorder="1" applyAlignment="1" applyProtection="1">
      <alignment horizontal="left" vertical="center" wrapText="1" indent="1"/>
      <protection hidden="1"/>
    </xf>
    <xf numFmtId="0" fontId="3" fillId="0" borderId="15" xfId="41" applyFont="1" applyFill="1" applyBorder="1" applyAlignment="1" applyProtection="1">
      <alignment horizontal="left" vertical="center" wrapText="1" indent="1"/>
      <protection hidden="1"/>
    </xf>
    <xf numFmtId="0" fontId="3" fillId="0" borderId="19" xfId="41" applyFont="1" applyFill="1" applyBorder="1" applyAlignment="1" applyProtection="1">
      <alignment horizontal="left" vertical="center" wrapText="1" indent="1"/>
      <protection hidden="1"/>
    </xf>
    <xf numFmtId="0" fontId="3" fillId="0" borderId="0" xfId="41" applyFont="1" applyFill="1" applyBorder="1" applyAlignment="1" applyProtection="1">
      <alignment horizontal="left" vertical="center" wrapText="1" indent="1"/>
      <protection hidden="1"/>
    </xf>
    <xf numFmtId="0" fontId="3" fillId="0" borderId="18" xfId="41" applyFont="1" applyFill="1" applyBorder="1" applyAlignment="1" applyProtection="1">
      <alignment horizontal="left" vertical="center" wrapText="1" indent="1"/>
      <protection hidden="1"/>
    </xf>
    <xf numFmtId="0" fontId="3" fillId="0" borderId="20" xfId="41" applyFont="1" applyFill="1" applyBorder="1" applyAlignment="1" applyProtection="1">
      <alignment horizontal="left" vertical="center" wrapText="1" indent="1"/>
      <protection hidden="1"/>
    </xf>
    <xf numFmtId="0" fontId="3" fillId="0" borderId="16" xfId="41" applyFont="1" applyFill="1" applyBorder="1" applyAlignment="1" applyProtection="1">
      <alignment horizontal="left" vertical="center" wrapText="1" indent="1"/>
      <protection hidden="1"/>
    </xf>
    <xf numFmtId="0" fontId="3" fillId="0" borderId="17" xfId="41" applyFont="1" applyFill="1" applyBorder="1" applyAlignment="1" applyProtection="1">
      <alignment horizontal="left" vertical="center" wrapText="1" indent="1"/>
      <protection hidden="1"/>
    </xf>
    <xf numFmtId="0" fontId="5" fillId="0" borderId="12" xfId="0" applyFont="1" applyFill="1" applyBorder="1" applyAlignment="1" applyProtection="1">
      <alignment horizontal="center" vertical="center"/>
      <protection hidden="1"/>
    </xf>
    <xf numFmtId="0" fontId="3" fillId="0" borderId="0" xfId="38" applyFont="1" applyFill="1" applyBorder="1" applyAlignment="1" applyProtection="1">
      <alignment vertical="center" wrapText="1"/>
      <protection hidden="1"/>
    </xf>
    <xf numFmtId="49" fontId="3" fillId="26" borderId="46" xfId="33" applyNumberFormat="1" applyFont="1" applyFill="1" applyBorder="1" applyAlignment="1" applyProtection="1">
      <alignment horizontal="left" vertical="center" indent="1"/>
      <protection locked="0"/>
    </xf>
    <xf numFmtId="49" fontId="3" fillId="26" borderId="21" xfId="33" applyNumberFormat="1" applyFont="1" applyFill="1" applyBorder="1" applyAlignment="1" applyProtection="1">
      <alignment horizontal="left" vertical="center" indent="1"/>
      <protection locked="0"/>
    </xf>
    <xf numFmtId="49" fontId="3" fillId="26" borderId="47" xfId="33" applyNumberFormat="1" applyFont="1" applyFill="1" applyBorder="1" applyAlignment="1" applyProtection="1">
      <alignment horizontal="left" vertical="center" indent="1"/>
      <protection locked="0"/>
    </xf>
    <xf numFmtId="49" fontId="3" fillId="26" borderId="48" xfId="33" applyNumberFormat="1" applyFont="1" applyFill="1" applyBorder="1" applyAlignment="1" applyProtection="1">
      <alignment horizontal="left" vertical="center" indent="1"/>
      <protection locked="0"/>
    </xf>
    <xf numFmtId="49" fontId="3" fillId="26" borderId="49" xfId="33" applyNumberFormat="1" applyFont="1" applyFill="1" applyBorder="1" applyAlignment="1" applyProtection="1">
      <alignment horizontal="left" vertical="center" indent="1"/>
      <protection locked="0"/>
    </xf>
    <xf numFmtId="49" fontId="3" fillId="26" borderId="50" xfId="33" applyNumberFormat="1" applyFont="1" applyFill="1" applyBorder="1" applyAlignment="1" applyProtection="1">
      <alignment horizontal="left" vertical="center" indent="1"/>
      <protection locked="0"/>
    </xf>
    <xf numFmtId="0" fontId="3" fillId="0" borderId="0" xfId="0" applyFont="1" applyFill="1" applyBorder="1" applyAlignment="1" applyProtection="1">
      <alignment vertical="center" wrapText="1"/>
      <protection hidden="1"/>
    </xf>
    <xf numFmtId="0" fontId="0" fillId="0" borderId="11" xfId="0" applyBorder="1" applyAlignment="1">
      <alignment vertical="center"/>
    </xf>
    <xf numFmtId="0" fontId="0" fillId="0" borderId="12" xfId="0" applyBorder="1" applyAlignment="1">
      <alignment vertical="center"/>
    </xf>
    <xf numFmtId="49" fontId="3" fillId="26" borderId="44" xfId="33" applyNumberFormat="1" applyFont="1" applyFill="1" applyBorder="1" applyAlignment="1" applyProtection="1">
      <alignment horizontal="left" vertical="center" indent="1"/>
      <protection locked="0"/>
    </xf>
    <xf numFmtId="49" fontId="3" fillId="26" borderId="22" xfId="33" applyNumberFormat="1" applyFont="1" applyFill="1" applyBorder="1" applyAlignment="1" applyProtection="1">
      <alignment horizontal="left" vertical="center" indent="1"/>
      <protection locked="0"/>
    </xf>
    <xf numFmtId="49" fontId="3" fillId="26" borderId="45" xfId="33" applyNumberFormat="1" applyFont="1" applyFill="1" applyBorder="1" applyAlignment="1" applyProtection="1">
      <alignment horizontal="left" vertical="center" indent="1"/>
      <protection locked="0"/>
    </xf>
    <xf numFmtId="0" fontId="4" fillId="0" borderId="19" xfId="0" applyFont="1" applyFill="1" applyBorder="1" applyAlignment="1" applyProtection="1">
      <alignment horizontal="center" vertical="center"/>
      <protection hidden="1"/>
    </xf>
    <xf numFmtId="0" fontId="4" fillId="0" borderId="0" xfId="0" applyFont="1" applyFill="1" applyBorder="1" applyAlignment="1" applyProtection="1">
      <alignment horizontal="center" vertical="center"/>
      <protection hidden="1"/>
    </xf>
    <xf numFmtId="0" fontId="4" fillId="20" borderId="31" xfId="38" applyFont="1" applyFill="1" applyBorder="1" applyAlignment="1" applyProtection="1">
      <alignment horizontal="center" vertical="center" wrapText="1"/>
      <protection hidden="1"/>
    </xf>
    <xf numFmtId="0" fontId="4" fillId="20" borderId="34" xfId="38" applyFont="1" applyFill="1" applyBorder="1" applyAlignment="1" applyProtection="1">
      <alignment horizontal="center" vertical="center" wrapText="1"/>
      <protection hidden="1"/>
    </xf>
    <xf numFmtId="0" fontId="4" fillId="20" borderId="51" xfId="38" applyFont="1" applyFill="1" applyBorder="1" applyAlignment="1" applyProtection="1">
      <alignment horizontal="center" vertical="center" wrapText="1"/>
      <protection hidden="1"/>
    </xf>
    <xf numFmtId="0" fontId="4" fillId="20" borderId="31" xfId="38" applyFont="1" applyFill="1" applyBorder="1" applyAlignment="1" applyProtection="1">
      <alignment horizontal="left" vertical="center" wrapText="1" indent="1"/>
      <protection hidden="1"/>
    </xf>
    <xf numFmtId="0" fontId="4" fillId="20" borderId="34" xfId="38" applyFont="1" applyFill="1" applyBorder="1" applyAlignment="1" applyProtection="1">
      <alignment horizontal="left" vertical="center" wrapText="1" indent="1"/>
      <protection hidden="1"/>
    </xf>
    <xf numFmtId="0" fontId="4" fillId="20" borderId="51" xfId="38" applyFont="1" applyFill="1" applyBorder="1" applyAlignment="1" applyProtection="1">
      <alignment horizontal="left" vertical="center" wrapText="1" indent="1"/>
      <protection hidden="1"/>
    </xf>
    <xf numFmtId="49" fontId="4" fillId="20" borderId="31" xfId="38" applyNumberFormat="1" applyFont="1" applyFill="1" applyBorder="1" applyAlignment="1" applyProtection="1">
      <alignment horizontal="center" vertical="center" wrapText="1"/>
      <protection hidden="1"/>
    </xf>
    <xf numFmtId="49" fontId="4" fillId="20" borderId="34" xfId="38" applyNumberFormat="1" applyFont="1" applyFill="1" applyBorder="1" applyAlignment="1" applyProtection="1">
      <alignment horizontal="center" vertical="center" wrapText="1"/>
      <protection hidden="1"/>
    </xf>
    <xf numFmtId="49" fontId="4" fillId="20" borderId="51" xfId="38" applyNumberFormat="1" applyFont="1" applyFill="1" applyBorder="1" applyAlignment="1" applyProtection="1">
      <alignment horizontal="center" vertical="center" wrapText="1"/>
      <protection hidden="1"/>
    </xf>
    <xf numFmtId="0" fontId="0" fillId="22" borderId="52" xfId="0" applyFill="1" applyBorder="1" applyProtection="1">
      <protection hidden="1"/>
    </xf>
    <xf numFmtId="0" fontId="0" fillId="22" borderId="53" xfId="0" applyFill="1" applyBorder="1" applyProtection="1">
      <protection hidden="1"/>
    </xf>
    <xf numFmtId="0" fontId="0" fillId="22" borderId="24" xfId="0" applyFill="1" applyBorder="1" applyProtection="1">
      <protection hidden="1"/>
    </xf>
    <xf numFmtId="14" fontId="4" fillId="20" borderId="31" xfId="38" applyNumberFormat="1" applyFont="1" applyFill="1" applyBorder="1" applyAlignment="1" applyProtection="1">
      <alignment horizontal="center" vertical="center" wrapText="1"/>
      <protection hidden="1"/>
    </xf>
    <xf numFmtId="14" fontId="4" fillId="20" borderId="34" xfId="38" applyNumberFormat="1" applyFont="1" applyFill="1" applyBorder="1" applyAlignment="1" applyProtection="1">
      <alignment horizontal="center" vertical="center" wrapText="1"/>
      <protection hidden="1"/>
    </xf>
    <xf numFmtId="14" fontId="4" fillId="20" borderId="51" xfId="38" applyNumberFormat="1" applyFont="1" applyFill="1" applyBorder="1" applyAlignment="1" applyProtection="1">
      <alignment horizontal="center" vertical="center" wrapText="1"/>
      <protection hidden="1"/>
    </xf>
  </cellXfs>
  <cellStyles count="58">
    <cellStyle name="20% - Akzent1" xfId="1"/>
    <cellStyle name="20% - Akzent2" xfId="2"/>
    <cellStyle name="20% - Akzent3" xfId="3"/>
    <cellStyle name="20% - Akzent4" xfId="4"/>
    <cellStyle name="20% - Akzent5" xfId="5"/>
    <cellStyle name="20% - Akzent6" xfId="6"/>
    <cellStyle name="40% - Akzent1" xfId="7"/>
    <cellStyle name="40% - Akzent2" xfId="8"/>
    <cellStyle name="40% - Akzent3" xfId="9"/>
    <cellStyle name="40% - Akzent4" xfId="10"/>
    <cellStyle name="40% - Akzent5" xfId="11"/>
    <cellStyle name="40% - Akzent6" xfId="12"/>
    <cellStyle name="60% - Akzent1" xfId="13"/>
    <cellStyle name="60% - Akzent2" xfId="14"/>
    <cellStyle name="60% - Akzent3" xfId="15"/>
    <cellStyle name="60% - Akzent4" xfId="16"/>
    <cellStyle name="60% - Akzent5" xfId="17"/>
    <cellStyle name="60% - Akzent6" xfId="18"/>
    <cellStyle name="Akzent1" xfId="19" builtinId="29" customBuiltin="1"/>
    <cellStyle name="Akzent2" xfId="20" builtinId="33" customBuiltin="1"/>
    <cellStyle name="Akzent3" xfId="21" builtinId="37" customBuiltin="1"/>
    <cellStyle name="Akzent4" xfId="22" builtinId="41" customBuiltin="1"/>
    <cellStyle name="Akzent5" xfId="23" builtinId="45" customBuiltin="1"/>
    <cellStyle name="Akzent6" xfId="24" builtinId="49" customBuiltin="1"/>
    <cellStyle name="Ausgabe" xfId="25" builtinId="21" customBuiltin="1"/>
    <cellStyle name="Berechnung" xfId="26" builtinId="22" customBuiltin="1"/>
    <cellStyle name="Eingabe" xfId="27" builtinId="20" customBuiltin="1"/>
    <cellStyle name="Ergebnis" xfId="28" builtinId="25" customBuiltin="1"/>
    <cellStyle name="Erklärender Text" xfId="29" builtinId="53" customBuiltin="1"/>
    <cellStyle name="Euro" xfId="30"/>
    <cellStyle name="Euro 2" xfId="31"/>
    <cellStyle name="Gut" xfId="32" builtinId="26" customBuiltin="1"/>
    <cellStyle name="Link" xfId="33" builtinId="8"/>
    <cellStyle name="Neutral" xfId="34" builtinId="28" customBuiltin="1"/>
    <cellStyle name="Notiz" xfId="35" builtinId="10" customBuiltin="1"/>
    <cellStyle name="Notiz 2" xfId="36"/>
    <cellStyle name="Schlecht" xfId="37" builtinId="27" customBuiltin="1"/>
    <cellStyle name="Standard" xfId="0" builtinId="0"/>
    <cellStyle name="Standard 2" xfId="38"/>
    <cellStyle name="Standard 2 2" xfId="39"/>
    <cellStyle name="Standard 2 2 2" xfId="40"/>
    <cellStyle name="Standard 2 3" xfId="41"/>
    <cellStyle name="Standard 3" xfId="42"/>
    <cellStyle name="Standard 4" xfId="43"/>
    <cellStyle name="Standard 5" xfId="57"/>
    <cellStyle name="Standard 7" xfId="56"/>
    <cellStyle name="Standard_Antrag Thüringen Jahr" xfId="44"/>
    <cellStyle name="Standard_Antrag Weiterbildung 2" xfId="45"/>
    <cellStyle name="Standard_Überarbeitete Abschnitte 03_09 2" xfId="46"/>
    <cellStyle name="Standard_Überarbeitete Abschnitte 11_10 2" xfId="47"/>
    <cellStyle name="Überschrift" xfId="48" builtinId="15" customBuiltin="1"/>
    <cellStyle name="Überschrift 1" xfId="49" builtinId="16" customBuiltin="1"/>
    <cellStyle name="Überschrift 2" xfId="50" builtinId="17" customBuiltin="1"/>
    <cellStyle name="Überschrift 3" xfId="51" builtinId="18" customBuiltin="1"/>
    <cellStyle name="Überschrift 4" xfId="52" builtinId="19" customBuiltin="1"/>
    <cellStyle name="Verknüpfte Zelle" xfId="53" builtinId="24" customBuiltin="1"/>
    <cellStyle name="Warnender Text" xfId="54" builtinId="11" customBuiltin="1"/>
    <cellStyle name="Zelle überprüfen" xfId="55" builtinId="23" customBuiltin="1"/>
  </cellStyles>
  <dxfs count="17">
    <dxf>
      <font>
        <strike val="0"/>
        <color theme="0"/>
      </font>
    </dxf>
    <dxf>
      <fill>
        <patternFill patternType="none">
          <bgColor indexed="65"/>
        </patternFill>
      </fill>
    </dxf>
    <dxf>
      <font>
        <strike val="0"/>
        <color theme="0"/>
      </font>
    </dxf>
    <dxf>
      <fill>
        <patternFill patternType="none">
          <bgColor indexed="65"/>
        </patternFill>
      </fill>
    </dxf>
    <dxf>
      <font>
        <strike val="0"/>
        <color theme="0"/>
      </font>
    </dxf>
    <dxf>
      <font>
        <strike val="0"/>
        <color theme="0"/>
      </font>
    </dxf>
    <dxf>
      <fill>
        <patternFill patternType="none">
          <bgColor indexed="65"/>
        </patternFill>
      </fill>
    </dxf>
    <dxf>
      <font>
        <strike val="0"/>
        <color rgb="FFFFFFFF"/>
      </font>
    </dxf>
    <dxf>
      <fill>
        <patternFill patternType="none">
          <bgColor indexed="65"/>
        </patternFill>
      </fill>
      <border>
        <left/>
        <right/>
        <top/>
        <bottom/>
      </border>
    </dxf>
    <dxf>
      <font>
        <strike val="0"/>
        <color rgb="FFFFFFFF"/>
      </font>
    </dxf>
    <dxf>
      <font>
        <color rgb="FFFF0000"/>
      </font>
    </dxf>
    <dxf>
      <font>
        <strike val="0"/>
        <color theme="0"/>
      </font>
    </dxf>
    <dxf>
      <font>
        <strike val="0"/>
        <color theme="0"/>
      </font>
      <fill>
        <patternFill patternType="none">
          <bgColor indexed="65"/>
        </patternFill>
      </fill>
      <border>
        <left/>
        <right/>
        <top/>
        <bottom/>
      </border>
    </dxf>
    <dxf>
      <font>
        <strike val="0"/>
        <color theme="0"/>
      </font>
      <fill>
        <patternFill patternType="none">
          <bgColor indexed="65"/>
        </patternFill>
      </fill>
      <border>
        <left/>
        <right/>
        <top/>
        <bottom/>
      </border>
    </dxf>
    <dxf>
      <font>
        <color rgb="FFFF0000"/>
      </font>
    </dxf>
    <dxf>
      <font>
        <strike val="0"/>
        <color theme="0"/>
      </font>
    </dxf>
    <dxf>
      <fill>
        <patternFill>
          <bgColor theme="4" tint="0.799981688894314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CD5B5"/>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10</xdr:col>
      <xdr:colOff>63500</xdr:colOff>
      <xdr:row>0</xdr:row>
      <xdr:rowOff>0</xdr:rowOff>
    </xdr:from>
    <xdr:to>
      <xdr:col>18</xdr:col>
      <xdr:colOff>358775</xdr:colOff>
      <xdr:row>3</xdr:row>
      <xdr:rowOff>15875</xdr:rowOff>
    </xdr:to>
    <xdr:pic>
      <xdr:nvPicPr>
        <xdr:cNvPr id="3" name="Grafik 2" title="TLVwA-Logo"/>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 t="11394" r="2070" b="18212"/>
        <a:stretch/>
      </xdr:blipFill>
      <xdr:spPr>
        <a:xfrm>
          <a:off x="3683000" y="0"/>
          <a:ext cx="3190875" cy="5492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257175</xdr:colOff>
      <xdr:row>68</xdr:row>
      <xdr:rowOff>0</xdr:rowOff>
    </xdr:from>
    <xdr:to>
      <xdr:col>19</xdr:col>
      <xdr:colOff>0</xdr:colOff>
      <xdr:row>72</xdr:row>
      <xdr:rowOff>123825</xdr:rowOff>
    </xdr:to>
    <xdr:pic>
      <xdr:nvPicPr>
        <xdr:cNvPr id="180925" name="Grafik 9"/>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9674" r="4106" b="7561"/>
        <a:stretch>
          <a:fillRect/>
        </a:stretch>
      </xdr:blipFill>
      <xdr:spPr bwMode="auto">
        <a:xfrm>
          <a:off x="3343275" y="9705975"/>
          <a:ext cx="2886075" cy="733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127000</xdr:colOff>
      <xdr:row>0</xdr:row>
      <xdr:rowOff>0</xdr:rowOff>
    </xdr:from>
    <xdr:to>
      <xdr:col>19</xdr:col>
      <xdr:colOff>0</xdr:colOff>
      <xdr:row>2</xdr:row>
      <xdr:rowOff>168275</xdr:rowOff>
    </xdr:to>
    <xdr:pic>
      <xdr:nvPicPr>
        <xdr:cNvPr id="4" name="Grafik 3" title="TLVwA-Logo"/>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 t="11394" r="2070" b="18212"/>
        <a:stretch/>
      </xdr:blipFill>
      <xdr:spPr>
        <a:xfrm>
          <a:off x="3454400" y="0"/>
          <a:ext cx="3187700" cy="5492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14</xdr:row>
          <xdr:rowOff>9525</xdr:rowOff>
        </xdr:from>
        <xdr:to>
          <xdr:col>1</xdr:col>
          <xdr:colOff>323850</xdr:colOff>
          <xdr:row>15</xdr:row>
          <xdr:rowOff>0</xdr:rowOff>
        </xdr:to>
        <xdr:sp macro="" textlink="">
          <xdr:nvSpPr>
            <xdr:cNvPr id="109580" name="Check Box 12" hidden="1">
              <a:extLst>
                <a:ext uri="{63B3BB69-23CF-44E3-9099-C40C66FF867C}">
                  <a14:compatExt spid="_x0000_s109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9525</xdr:rowOff>
        </xdr:from>
        <xdr:to>
          <xdr:col>1</xdr:col>
          <xdr:colOff>323850</xdr:colOff>
          <xdr:row>17</xdr:row>
          <xdr:rowOff>0</xdr:rowOff>
        </xdr:to>
        <xdr:sp macro="" textlink="">
          <xdr:nvSpPr>
            <xdr:cNvPr id="109581" name="Check Box 13" hidden="1">
              <a:extLst>
                <a:ext uri="{63B3BB69-23CF-44E3-9099-C40C66FF867C}">
                  <a14:compatExt spid="_x0000_s1095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9525</xdr:rowOff>
        </xdr:from>
        <xdr:to>
          <xdr:col>1</xdr:col>
          <xdr:colOff>323850</xdr:colOff>
          <xdr:row>19</xdr:row>
          <xdr:rowOff>0</xdr:rowOff>
        </xdr:to>
        <xdr:sp macro="" textlink="">
          <xdr:nvSpPr>
            <xdr:cNvPr id="109582" name="Check Box 14" hidden="1">
              <a:extLst>
                <a:ext uri="{63B3BB69-23CF-44E3-9099-C40C66FF867C}">
                  <a14:compatExt spid="_x0000_s1095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editAs="oneCell">
    <xdr:from>
      <xdr:col>0</xdr:col>
      <xdr:colOff>0</xdr:colOff>
      <xdr:row>36</xdr:row>
      <xdr:rowOff>1</xdr:rowOff>
    </xdr:from>
    <xdr:to>
      <xdr:col>19</xdr:col>
      <xdr:colOff>0</xdr:colOff>
      <xdr:row>69</xdr:row>
      <xdr:rowOff>142875</xdr:rowOff>
    </xdr:to>
    <xdr:sp macro="" textlink="" fLocksText="0">
      <xdr:nvSpPr>
        <xdr:cNvPr id="2" name="Text Box 1"/>
        <xdr:cNvSpPr txBox="1">
          <a:spLocks noChangeArrowheads="1"/>
        </xdr:cNvSpPr>
      </xdr:nvSpPr>
      <xdr:spPr bwMode="auto">
        <a:xfrm>
          <a:off x="0" y="4629151"/>
          <a:ext cx="6229350" cy="5172074"/>
        </a:xfrm>
        <a:prstGeom prst="rect">
          <a:avLst/>
        </a:prstGeom>
        <a:solidFill>
          <a:srgbClr xmlns:mc="http://schemas.openxmlformats.org/markup-compatibility/2006" xmlns:a14="http://schemas.microsoft.com/office/drawing/2010/main" val="FFFFCC" mc:Ignorable="a14" a14:legacySpreadsheetColorIndex="4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tIns="90000" bIns="90000"/>
        <a:lstStyle/>
        <a:p>
          <a:endParaRPr lang="de-DE" sz="900">
            <a:latin typeface="Arial" pitchFamily="34" charset="0"/>
            <a:cs typeface="Arial" pitchFamily="34" charset="0"/>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6.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C32"/>
  <sheetViews>
    <sheetView showGridLines="0" topLeftCell="A4" zoomScaleNormal="100" workbookViewId="0">
      <selection activeCell="A28" sqref="A28"/>
    </sheetView>
  </sheetViews>
  <sheetFormatPr baseColWidth="10" defaultColWidth="11.42578125" defaultRowHeight="12" x14ac:dyDescent="0.2"/>
  <cols>
    <col min="1" max="1" width="10.7109375" style="161" customWidth="1"/>
    <col min="2" max="2" width="15.7109375" style="162" customWidth="1"/>
    <col min="3" max="3" width="78.7109375" style="161" customWidth="1"/>
    <col min="4" max="16384" width="11.42578125" style="161"/>
  </cols>
  <sheetData>
    <row r="1" spans="1:3" ht="15" hidden="1" customHeight="1" x14ac:dyDescent="0.2">
      <c r="B1" s="161"/>
    </row>
    <row r="2" spans="1:3" ht="15" hidden="1" customHeight="1" x14ac:dyDescent="0.2">
      <c r="B2" s="161"/>
    </row>
    <row r="3" spans="1:3" ht="15" hidden="1" customHeight="1" x14ac:dyDescent="0.2">
      <c r="B3" s="161"/>
    </row>
    <row r="4" spans="1:3" s="434" customFormat="1" ht="30" customHeight="1" thickBot="1" x14ac:dyDescent="0.25">
      <c r="A4" s="432" t="s">
        <v>183</v>
      </c>
      <c r="B4" s="433"/>
      <c r="C4" s="433"/>
    </row>
    <row r="5" spans="1:3" s="434" customFormat="1" ht="30" customHeight="1" thickTop="1" x14ac:dyDescent="0.25">
      <c r="A5" s="435" t="s">
        <v>338</v>
      </c>
      <c r="B5" s="436"/>
      <c r="C5" s="437"/>
    </row>
    <row r="6" spans="1:3" s="434" customFormat="1" ht="30" customHeight="1" thickBot="1" x14ac:dyDescent="0.25">
      <c r="A6" s="438"/>
      <c r="B6" s="439"/>
      <c r="C6" s="440"/>
    </row>
    <row r="7" spans="1:3" ht="15" customHeight="1" thickTop="1" x14ac:dyDescent="0.2">
      <c r="A7" s="441" t="str">
        <f>IF(AND(ID="",'Seite 2 ZN'!J23=0,'Seite 2 ZN'!J40=0,'Seite 2 VWN'!R23=0,'Seite 2 VWN'!R40=0)," - öffentlich -"," - vertraulich -")</f>
        <v xml:space="preserve"> - öffentlich -</v>
      </c>
    </row>
    <row r="8" spans="1:3" ht="15" customHeight="1" x14ac:dyDescent="0.2"/>
    <row r="9" spans="1:3" s="434" customFormat="1" ht="18" customHeight="1" x14ac:dyDescent="0.2">
      <c r="A9" s="442" t="s">
        <v>606</v>
      </c>
      <c r="B9" s="443"/>
      <c r="C9" s="444"/>
    </row>
    <row r="10" spans="1:3" s="447" customFormat="1" ht="18" customHeight="1" x14ac:dyDescent="0.2">
      <c r="A10" s="445" t="s">
        <v>184</v>
      </c>
      <c r="B10" s="446" t="s">
        <v>185</v>
      </c>
      <c r="C10" s="445" t="s">
        <v>186</v>
      </c>
    </row>
    <row r="11" spans="1:3" s="163" customFormat="1" ht="24" customHeight="1" x14ac:dyDescent="0.2">
      <c r="A11" s="448" t="s">
        <v>187</v>
      </c>
      <c r="B11" s="449">
        <v>42356</v>
      </c>
      <c r="C11" s="450" t="s">
        <v>188</v>
      </c>
    </row>
    <row r="12" spans="1:3" ht="36" customHeight="1" x14ac:dyDescent="0.2">
      <c r="A12" s="448" t="s">
        <v>367</v>
      </c>
      <c r="B12" s="449">
        <v>42375</v>
      </c>
      <c r="C12" s="450" t="s">
        <v>368</v>
      </c>
    </row>
    <row r="13" spans="1:3" ht="60" customHeight="1" x14ac:dyDescent="0.2">
      <c r="A13" s="448" t="s">
        <v>369</v>
      </c>
      <c r="B13" s="449">
        <v>42718</v>
      </c>
      <c r="C13" s="450" t="s">
        <v>426</v>
      </c>
    </row>
    <row r="14" spans="1:3" ht="24" customHeight="1" x14ac:dyDescent="0.2">
      <c r="A14" s="448" t="s">
        <v>432</v>
      </c>
      <c r="B14" s="449">
        <v>42930</v>
      </c>
      <c r="C14" s="450" t="s">
        <v>433</v>
      </c>
    </row>
    <row r="15" spans="1:3" ht="36" customHeight="1" x14ac:dyDescent="0.2">
      <c r="A15" s="448" t="s">
        <v>434</v>
      </c>
      <c r="B15" s="449">
        <v>43019</v>
      </c>
      <c r="C15" s="450" t="s">
        <v>448</v>
      </c>
    </row>
    <row r="16" spans="1:3" ht="60" customHeight="1" x14ac:dyDescent="0.2">
      <c r="A16" s="448" t="s">
        <v>449</v>
      </c>
      <c r="B16" s="449">
        <v>43049</v>
      </c>
      <c r="C16" s="450" t="s">
        <v>463</v>
      </c>
    </row>
    <row r="17" spans="1:3" ht="48" customHeight="1" x14ac:dyDescent="0.2">
      <c r="A17" s="448" t="s">
        <v>462</v>
      </c>
      <c r="B17" s="449">
        <v>43445</v>
      </c>
      <c r="C17" s="450" t="s">
        <v>483</v>
      </c>
    </row>
    <row r="18" spans="1:3" ht="36" customHeight="1" x14ac:dyDescent="0.2">
      <c r="A18" s="448" t="s">
        <v>484</v>
      </c>
      <c r="B18" s="449">
        <v>43598</v>
      </c>
      <c r="C18" s="450" t="s">
        <v>485</v>
      </c>
    </row>
    <row r="19" spans="1:3" ht="36" customHeight="1" x14ac:dyDescent="0.2">
      <c r="A19" s="448" t="s">
        <v>489</v>
      </c>
      <c r="B19" s="449">
        <v>43691</v>
      </c>
      <c r="C19" s="450" t="s">
        <v>577</v>
      </c>
    </row>
    <row r="20" spans="1:3" ht="48" customHeight="1" x14ac:dyDescent="0.2">
      <c r="A20" s="448" t="s">
        <v>578</v>
      </c>
      <c r="B20" s="449">
        <v>44042</v>
      </c>
      <c r="C20" s="450" t="s">
        <v>579</v>
      </c>
    </row>
    <row r="21" spans="1:3" ht="36" customHeight="1" x14ac:dyDescent="0.2">
      <c r="A21" s="448" t="s">
        <v>593</v>
      </c>
      <c r="B21" s="449">
        <v>44448</v>
      </c>
      <c r="C21" s="450" t="s">
        <v>596</v>
      </c>
    </row>
    <row r="22" spans="1:3" ht="24" customHeight="1" x14ac:dyDescent="0.2">
      <c r="A22" s="448" t="s">
        <v>597</v>
      </c>
      <c r="B22" s="449">
        <v>44603</v>
      </c>
      <c r="C22" s="450" t="s">
        <v>598</v>
      </c>
    </row>
    <row r="23" spans="1:3" ht="24" customHeight="1" x14ac:dyDescent="0.2">
      <c r="A23" s="448" t="s">
        <v>604</v>
      </c>
      <c r="B23" s="449">
        <v>44840</v>
      </c>
      <c r="C23" s="450" t="s">
        <v>605</v>
      </c>
    </row>
    <row r="24" spans="1:3" s="434" customFormat="1" ht="15" customHeight="1" x14ac:dyDescent="0.2">
      <c r="A24" s="451"/>
    </row>
    <row r="25" spans="1:3" s="434" customFormat="1" ht="18" customHeight="1" x14ac:dyDescent="0.2">
      <c r="A25" s="442" t="s">
        <v>607</v>
      </c>
      <c r="B25" s="443"/>
      <c r="C25" s="444"/>
    </row>
    <row r="26" spans="1:3" s="447" customFormat="1" ht="18" customHeight="1" x14ac:dyDescent="0.2">
      <c r="A26" s="445" t="s">
        <v>184</v>
      </c>
      <c r="B26" s="446" t="s">
        <v>185</v>
      </c>
      <c r="C26" s="445" t="s">
        <v>186</v>
      </c>
    </row>
    <row r="27" spans="1:3" s="447" customFormat="1" ht="24" customHeight="1" x14ac:dyDescent="0.2">
      <c r="A27" s="452" t="s">
        <v>608</v>
      </c>
      <c r="B27" s="453">
        <v>44928</v>
      </c>
      <c r="C27" s="454" t="s">
        <v>609</v>
      </c>
    </row>
    <row r="28" spans="1:3" s="434" customFormat="1" ht="24" customHeight="1" x14ac:dyDescent="0.2">
      <c r="A28" s="452"/>
      <c r="B28" s="455"/>
      <c r="C28" s="454"/>
    </row>
    <row r="29" spans="1:3" s="434" customFormat="1" ht="24" customHeight="1" x14ac:dyDescent="0.2">
      <c r="A29" s="452"/>
      <c r="B29" s="455"/>
      <c r="C29" s="454"/>
    </row>
    <row r="30" spans="1:3" s="434" customFormat="1" ht="24" customHeight="1" x14ac:dyDescent="0.2">
      <c r="A30" s="452"/>
      <c r="B30" s="455"/>
      <c r="C30" s="454"/>
    </row>
    <row r="31" spans="1:3" s="434" customFormat="1" ht="24" customHeight="1" x14ac:dyDescent="0.2">
      <c r="A31" s="452"/>
      <c r="B31" s="453"/>
      <c r="C31" s="454"/>
    </row>
    <row r="32" spans="1:3" s="434" customFormat="1" ht="24" customHeight="1" x14ac:dyDescent="0.2">
      <c r="A32" s="452"/>
      <c r="B32" s="455"/>
      <c r="C32" s="454"/>
    </row>
  </sheetData>
  <sheetProtection password="8067" sheet="1" objects="1" scenarios="1" autoFilter="0"/>
  <printOptions horizontalCentered="1"/>
  <pageMargins left="0.59055118110236227" right="0.19685039370078741" top="0.19685039370078741" bottom="0.19685039370078741" header="0.19685039370078741" footer="0.19685039370078741"/>
  <pageSetup paperSize="9" scale="92"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5" tint="0.39997558519241921"/>
    <pageSetUpPr fitToPage="1"/>
  </sheetPr>
  <dimension ref="A1:H520"/>
  <sheetViews>
    <sheetView showGridLines="0" topLeftCell="A6" workbookViewId="0">
      <selection activeCell="B21" sqref="B21"/>
    </sheetView>
  </sheetViews>
  <sheetFormatPr baseColWidth="10" defaultColWidth="11.42578125" defaultRowHeight="12.75" x14ac:dyDescent="0.2"/>
  <cols>
    <col min="1" max="1" width="5.7109375" style="274" customWidth="1"/>
    <col min="2" max="3" width="15.7109375" style="274" customWidth="1"/>
    <col min="4" max="4" width="10.7109375" style="274" customWidth="1"/>
    <col min="5" max="5" width="65.7109375" style="274" customWidth="1"/>
    <col min="6" max="7" width="15.7109375" style="274" customWidth="1"/>
    <col min="8" max="16384" width="11.42578125" style="274"/>
  </cols>
  <sheetData>
    <row r="1" spans="1:7" ht="12" hidden="1" customHeight="1" x14ac:dyDescent="0.2">
      <c r="A1" s="273" t="s">
        <v>33</v>
      </c>
      <c r="B1" s="152"/>
      <c r="C1" s="152"/>
      <c r="D1" s="153"/>
      <c r="E1" s="152"/>
      <c r="F1" s="152"/>
      <c r="G1" s="152"/>
    </row>
    <row r="2" spans="1:7" ht="12" hidden="1" customHeight="1" x14ac:dyDescent="0.2">
      <c r="A2" s="273" t="s">
        <v>34</v>
      </c>
      <c r="B2" s="152"/>
      <c r="C2" s="152"/>
      <c r="D2" s="153"/>
      <c r="E2" s="152"/>
      <c r="F2" s="152"/>
      <c r="G2" s="152"/>
    </row>
    <row r="3" spans="1:7" ht="12" hidden="1" customHeight="1" x14ac:dyDescent="0.2">
      <c r="A3" s="275">
        <f>ROW(A21)</f>
        <v>21</v>
      </c>
      <c r="B3" s="152"/>
      <c r="C3" s="152"/>
      <c r="D3" s="153"/>
      <c r="E3" s="276"/>
      <c r="F3" s="276"/>
      <c r="G3" s="276"/>
    </row>
    <row r="4" spans="1:7" ht="12" hidden="1" customHeight="1" x14ac:dyDescent="0.2">
      <c r="A4" s="259" t="s">
        <v>329</v>
      </c>
      <c r="B4" s="152"/>
      <c r="C4" s="152"/>
      <c r="D4" s="153"/>
      <c r="E4" s="256"/>
      <c r="F4" s="256"/>
      <c r="G4" s="257"/>
    </row>
    <row r="5" spans="1:7" ht="12" hidden="1" customHeight="1" x14ac:dyDescent="0.2">
      <c r="A5" s="260" t="str">
        <f>"$A$6:$G$"&amp;IF(LOOKUP(2,1/(G1:G520&lt;&gt;0),ROW(G:G))=ROW(A16),A3-1,LOOKUP(2,1/(G1:G520&lt;&gt;0),ROW(G:G)))</f>
        <v>$A$6:$G$20</v>
      </c>
      <c r="B5" s="152"/>
      <c r="C5" s="152"/>
      <c r="D5" s="153"/>
      <c r="E5" s="256"/>
      <c r="F5" s="365"/>
      <c r="G5" s="258"/>
    </row>
    <row r="6" spans="1:7" ht="15" customHeight="1" x14ac:dyDescent="0.2">
      <c r="A6" s="160" t="str">
        <f>'Seite 2 ZN'!B21</f>
        <v>Einnahmen aus Projekttätigkeit</v>
      </c>
      <c r="B6" s="132"/>
      <c r="C6" s="132"/>
      <c r="D6" s="154"/>
      <c r="E6" s="364" t="s">
        <v>330</v>
      </c>
      <c r="F6" s="553">
        <f>'Seite 1'!$O$18</f>
        <v>0</v>
      </c>
      <c r="G6" s="555"/>
    </row>
    <row r="7" spans="1:7" ht="15" customHeight="1" x14ac:dyDescent="0.2">
      <c r="A7" s="145"/>
      <c r="B7" s="132"/>
      <c r="C7" s="132"/>
      <c r="D7" s="155"/>
      <c r="E7" s="364" t="s">
        <v>332</v>
      </c>
      <c r="F7" s="553" t="str">
        <f>'Seite 1'!$Z$14</f>
        <v/>
      </c>
      <c r="G7" s="555"/>
    </row>
    <row r="8" spans="1:7" ht="15" customHeight="1" x14ac:dyDescent="0.2">
      <c r="A8" s="145"/>
      <c r="B8" s="132"/>
      <c r="C8" s="132"/>
      <c r="D8" s="155"/>
      <c r="E8" s="364" t="s">
        <v>333</v>
      </c>
      <c r="F8" s="553" t="str">
        <f>'Seite 1'!$AA$14</f>
        <v/>
      </c>
      <c r="G8" s="555"/>
    </row>
    <row r="9" spans="1:7" ht="15" customHeight="1" x14ac:dyDescent="0.2">
      <c r="A9" s="135"/>
      <c r="B9" s="134"/>
      <c r="C9" s="134"/>
      <c r="D9" s="155"/>
      <c r="E9" s="117" t="s">
        <v>331</v>
      </c>
      <c r="F9" s="557">
        <f ca="1">'Seite 1'!$O$17</f>
        <v>44922</v>
      </c>
      <c r="G9" s="559"/>
    </row>
    <row r="10" spans="1:7" ht="15" customHeight="1" x14ac:dyDescent="0.2">
      <c r="A10" s="136"/>
      <c r="B10" s="137"/>
      <c r="C10" s="137"/>
      <c r="D10" s="155"/>
      <c r="E10" s="133"/>
      <c r="F10" s="133"/>
      <c r="G10" s="277" t="str">
        <f>'Seite 1'!$A$71</f>
        <v>VWN Weiterbildung - Anpassungsqualifizierung (B-DKS)</v>
      </c>
    </row>
    <row r="11" spans="1:7" ht="15" customHeight="1" x14ac:dyDescent="0.2">
      <c r="A11" s="138"/>
      <c r="B11" s="137"/>
      <c r="C11" s="137"/>
      <c r="D11" s="155"/>
      <c r="E11" s="133"/>
      <c r="F11" s="133"/>
      <c r="G11" s="278" t="str">
        <f>'Seite 1'!$A$72</f>
        <v>Formularversion: V 2.0 vom 02.01.23 - öffentlich -</v>
      </c>
    </row>
    <row r="12" spans="1:7" ht="18" customHeight="1" x14ac:dyDescent="0.2">
      <c r="A12" s="139"/>
      <c r="B12" s="140"/>
      <c r="C12" s="140"/>
      <c r="D12" s="156"/>
      <c r="E12" s="296" t="str">
        <f>A6</f>
        <v>Einnahmen aus Projekttätigkeit</v>
      </c>
      <c r="F12" s="296"/>
      <c r="G12" s="363">
        <f>SUMPRODUCT(ROUND(G21:G520,2))</f>
        <v>0</v>
      </c>
    </row>
    <row r="13" spans="1:7" ht="12" customHeight="1" x14ac:dyDescent="0.2">
      <c r="A13" s="142"/>
      <c r="B13" s="143"/>
      <c r="C13" s="143"/>
      <c r="D13" s="157"/>
      <c r="E13" s="143"/>
      <c r="F13" s="143"/>
      <c r="G13" s="144"/>
    </row>
    <row r="14" spans="1:7" ht="15" customHeight="1" x14ac:dyDescent="0.2">
      <c r="A14" s="131" t="str">
        <f ca="1">CONCATENATE("Belegliste¹ der ",$A$6," - Aktenzeichen ",IF($F$6=0,"__________",$F$6)," - Nachweis vom ",IF($F$9=0,"_________",TEXT($F$9,"TT.MM.JJJJ")))</f>
        <v>Belegliste¹ der Einnahmen aus Projekttätigkeit - Aktenzeichen __________ - Nachweis vom 27.12.2022</v>
      </c>
      <c r="B14" s="143"/>
      <c r="C14" s="143"/>
      <c r="D14" s="157"/>
      <c r="E14" s="143"/>
      <c r="F14" s="143"/>
      <c r="G14" s="144"/>
    </row>
    <row r="15" spans="1:7" ht="5.0999999999999996" customHeight="1" x14ac:dyDescent="0.2">
      <c r="A15" s="146"/>
      <c r="B15" s="143"/>
      <c r="C15" s="143"/>
      <c r="D15" s="157"/>
      <c r="E15" s="143"/>
      <c r="F15" s="143"/>
      <c r="G15" s="144"/>
    </row>
    <row r="16" spans="1:7" ht="12" customHeight="1" x14ac:dyDescent="0.2">
      <c r="A16" s="609" t="s">
        <v>11</v>
      </c>
      <c r="B16" s="603" t="s">
        <v>421</v>
      </c>
      <c r="C16" s="603" t="s">
        <v>28</v>
      </c>
      <c r="D16" s="609" t="s">
        <v>29</v>
      </c>
      <c r="E16" s="603" t="s">
        <v>420</v>
      </c>
      <c r="F16" s="597" t="s">
        <v>419</v>
      </c>
      <c r="G16" s="597" t="s">
        <v>418</v>
      </c>
    </row>
    <row r="17" spans="1:8" ht="12" customHeight="1" x14ac:dyDescent="0.2">
      <c r="A17" s="610"/>
      <c r="B17" s="604"/>
      <c r="C17" s="604"/>
      <c r="D17" s="610"/>
      <c r="E17" s="604"/>
      <c r="F17" s="598"/>
      <c r="G17" s="598"/>
    </row>
    <row r="18" spans="1:8" ht="12" customHeight="1" x14ac:dyDescent="0.2">
      <c r="A18" s="610"/>
      <c r="B18" s="604"/>
      <c r="C18" s="604"/>
      <c r="D18" s="610"/>
      <c r="E18" s="604"/>
      <c r="F18" s="598"/>
      <c r="G18" s="598"/>
    </row>
    <row r="19" spans="1:8" ht="12" customHeight="1" x14ac:dyDescent="0.2">
      <c r="A19" s="610"/>
      <c r="B19" s="604"/>
      <c r="C19" s="604"/>
      <c r="D19" s="610"/>
      <c r="E19" s="604"/>
      <c r="F19" s="598"/>
      <c r="G19" s="598"/>
    </row>
    <row r="20" spans="1:8" ht="12" customHeight="1" thickBot="1" x14ac:dyDescent="0.25">
      <c r="A20" s="611"/>
      <c r="B20" s="605"/>
      <c r="C20" s="605"/>
      <c r="D20" s="611"/>
      <c r="E20" s="605"/>
      <c r="F20" s="599"/>
      <c r="G20" s="599"/>
    </row>
    <row r="21" spans="1:8" s="359" customFormat="1" ht="15" thickTop="1" x14ac:dyDescent="0.2">
      <c r="A21" s="279">
        <v>1</v>
      </c>
      <c r="B21" s="280"/>
      <c r="C21" s="280"/>
      <c r="D21" s="361"/>
      <c r="E21" s="159"/>
      <c r="F21" s="360"/>
      <c r="G21" s="360"/>
      <c r="H21" s="355"/>
    </row>
    <row r="22" spans="1:8" s="359" customFormat="1" ht="15" x14ac:dyDescent="0.2">
      <c r="A22" s="279">
        <v>2</v>
      </c>
      <c r="B22" s="362"/>
      <c r="C22" s="280"/>
      <c r="D22" s="361"/>
      <c r="E22" s="159"/>
      <c r="F22" s="360"/>
      <c r="G22" s="360"/>
      <c r="H22" s="356"/>
    </row>
    <row r="23" spans="1:8" s="359" customFormat="1" ht="15" x14ac:dyDescent="0.2">
      <c r="A23" s="279">
        <v>3</v>
      </c>
      <c r="B23" s="362"/>
      <c r="C23" s="280"/>
      <c r="D23" s="361"/>
      <c r="E23" s="159"/>
      <c r="F23" s="360"/>
      <c r="G23" s="360"/>
      <c r="H23" s="356"/>
    </row>
    <row r="24" spans="1:8" s="359" customFormat="1" ht="15" x14ac:dyDescent="0.2">
      <c r="A24" s="279">
        <v>4</v>
      </c>
      <c r="B24" s="362"/>
      <c r="C24" s="280"/>
      <c r="D24" s="361"/>
      <c r="E24" s="159"/>
      <c r="F24" s="360"/>
      <c r="G24" s="360"/>
      <c r="H24" s="356"/>
    </row>
    <row r="25" spans="1:8" s="359" customFormat="1" ht="15" x14ac:dyDescent="0.2">
      <c r="A25" s="279">
        <v>5</v>
      </c>
      <c r="B25" s="362"/>
      <c r="C25" s="280"/>
      <c r="D25" s="361"/>
      <c r="E25" s="159"/>
      <c r="F25" s="360"/>
      <c r="G25" s="360"/>
      <c r="H25" s="356"/>
    </row>
    <row r="26" spans="1:8" s="359" customFormat="1" ht="15" x14ac:dyDescent="0.2">
      <c r="A26" s="279">
        <v>6</v>
      </c>
      <c r="B26" s="362"/>
      <c r="C26" s="280"/>
      <c r="D26" s="361"/>
      <c r="E26" s="159"/>
      <c r="F26" s="360"/>
      <c r="G26" s="360"/>
      <c r="H26" s="356"/>
    </row>
    <row r="27" spans="1:8" s="359" customFormat="1" ht="15" x14ac:dyDescent="0.2">
      <c r="A27" s="279">
        <v>7</v>
      </c>
      <c r="B27" s="362"/>
      <c r="C27" s="280"/>
      <c r="D27" s="361"/>
      <c r="E27" s="159"/>
      <c r="F27" s="360"/>
      <c r="G27" s="360"/>
      <c r="H27" s="356"/>
    </row>
    <row r="28" spans="1:8" s="359" customFormat="1" ht="15" x14ac:dyDescent="0.2">
      <c r="A28" s="279">
        <v>8</v>
      </c>
      <c r="B28" s="362"/>
      <c r="C28" s="280"/>
      <c r="D28" s="361"/>
      <c r="E28" s="159"/>
      <c r="F28" s="360"/>
      <c r="G28" s="360"/>
      <c r="H28" s="356"/>
    </row>
    <row r="29" spans="1:8" s="359" customFormat="1" ht="15" x14ac:dyDescent="0.2">
      <c r="A29" s="279">
        <v>9</v>
      </c>
      <c r="B29" s="362"/>
      <c r="C29" s="280"/>
      <c r="D29" s="361"/>
      <c r="E29" s="159"/>
      <c r="F29" s="360"/>
      <c r="G29" s="360"/>
      <c r="H29" s="356"/>
    </row>
    <row r="30" spans="1:8" s="359" customFormat="1" ht="15" x14ac:dyDescent="0.2">
      <c r="A30" s="279">
        <v>10</v>
      </c>
      <c r="B30" s="362"/>
      <c r="C30" s="280"/>
      <c r="D30" s="361"/>
      <c r="E30" s="159"/>
      <c r="F30" s="360"/>
      <c r="G30" s="360"/>
      <c r="H30" s="356"/>
    </row>
    <row r="31" spans="1:8" s="359" customFormat="1" ht="15" x14ac:dyDescent="0.2">
      <c r="A31" s="279">
        <v>11</v>
      </c>
      <c r="B31" s="362"/>
      <c r="C31" s="280"/>
      <c r="D31" s="361"/>
      <c r="E31" s="159"/>
      <c r="F31" s="360"/>
      <c r="G31" s="360"/>
      <c r="H31" s="356"/>
    </row>
    <row r="32" spans="1:8" s="359" customFormat="1" ht="15" x14ac:dyDescent="0.2">
      <c r="A32" s="279">
        <v>12</v>
      </c>
      <c r="B32" s="362"/>
      <c r="C32" s="280"/>
      <c r="D32" s="361"/>
      <c r="E32" s="159"/>
      <c r="F32" s="360"/>
      <c r="G32" s="360"/>
      <c r="H32" s="356"/>
    </row>
    <row r="33" spans="1:8" s="359" customFormat="1" ht="15" x14ac:dyDescent="0.2">
      <c r="A33" s="279">
        <v>13</v>
      </c>
      <c r="B33" s="362"/>
      <c r="C33" s="280"/>
      <c r="D33" s="361"/>
      <c r="E33" s="159"/>
      <c r="F33" s="360"/>
      <c r="G33" s="360"/>
      <c r="H33" s="356"/>
    </row>
    <row r="34" spans="1:8" s="359" customFormat="1" ht="15" x14ac:dyDescent="0.2">
      <c r="A34" s="279">
        <v>14</v>
      </c>
      <c r="B34" s="362"/>
      <c r="C34" s="280"/>
      <c r="D34" s="361"/>
      <c r="E34" s="159"/>
      <c r="F34" s="360"/>
      <c r="G34" s="360"/>
      <c r="H34" s="356"/>
    </row>
    <row r="35" spans="1:8" s="359" customFormat="1" ht="15" x14ac:dyDescent="0.2">
      <c r="A35" s="279">
        <v>15</v>
      </c>
      <c r="B35" s="362"/>
      <c r="C35" s="280"/>
      <c r="D35" s="361"/>
      <c r="E35" s="159"/>
      <c r="F35" s="360"/>
      <c r="G35" s="360"/>
      <c r="H35" s="356"/>
    </row>
    <row r="36" spans="1:8" s="359" customFormat="1" ht="15" x14ac:dyDescent="0.2">
      <c r="A36" s="279">
        <v>16</v>
      </c>
      <c r="B36" s="362"/>
      <c r="C36" s="280"/>
      <c r="D36" s="361"/>
      <c r="E36" s="159"/>
      <c r="F36" s="360"/>
      <c r="G36" s="360"/>
      <c r="H36" s="356"/>
    </row>
    <row r="37" spans="1:8" s="359" customFormat="1" ht="15" x14ac:dyDescent="0.2">
      <c r="A37" s="279">
        <v>17</v>
      </c>
      <c r="B37" s="362"/>
      <c r="C37" s="280"/>
      <c r="D37" s="361"/>
      <c r="E37" s="159"/>
      <c r="F37" s="360"/>
      <c r="G37" s="360"/>
      <c r="H37" s="356"/>
    </row>
    <row r="38" spans="1:8" s="359" customFormat="1" ht="15" x14ac:dyDescent="0.2">
      <c r="A38" s="279">
        <v>18</v>
      </c>
      <c r="B38" s="362"/>
      <c r="C38" s="280"/>
      <c r="D38" s="361"/>
      <c r="E38" s="159"/>
      <c r="F38" s="360"/>
      <c r="G38" s="360"/>
      <c r="H38" s="356"/>
    </row>
    <row r="39" spans="1:8" s="359" customFormat="1" ht="15" x14ac:dyDescent="0.2">
      <c r="A39" s="279">
        <v>19</v>
      </c>
      <c r="B39" s="362"/>
      <c r="C39" s="280"/>
      <c r="D39" s="361"/>
      <c r="E39" s="159"/>
      <c r="F39" s="360"/>
      <c r="G39" s="360"/>
      <c r="H39" s="356"/>
    </row>
    <row r="40" spans="1:8" s="359" customFormat="1" ht="15" x14ac:dyDescent="0.2">
      <c r="A40" s="279">
        <v>20</v>
      </c>
      <c r="B40" s="362"/>
      <c r="C40" s="280"/>
      <c r="D40" s="361"/>
      <c r="E40" s="159"/>
      <c r="F40" s="360"/>
      <c r="G40" s="360"/>
      <c r="H40" s="356"/>
    </row>
    <row r="41" spans="1:8" s="359" customFormat="1" ht="15" x14ac:dyDescent="0.2">
      <c r="A41" s="279">
        <v>21</v>
      </c>
      <c r="B41" s="362"/>
      <c r="C41" s="280"/>
      <c r="D41" s="361"/>
      <c r="E41" s="159"/>
      <c r="F41" s="360"/>
      <c r="G41" s="360"/>
      <c r="H41" s="356"/>
    </row>
    <row r="42" spans="1:8" s="359" customFormat="1" ht="15" x14ac:dyDescent="0.2">
      <c r="A42" s="279">
        <v>22</v>
      </c>
      <c r="B42" s="362"/>
      <c r="C42" s="280"/>
      <c r="D42" s="361"/>
      <c r="E42" s="159"/>
      <c r="F42" s="360"/>
      <c r="G42" s="360"/>
      <c r="H42" s="356"/>
    </row>
    <row r="43" spans="1:8" s="359" customFormat="1" ht="15" x14ac:dyDescent="0.2">
      <c r="A43" s="279">
        <v>23</v>
      </c>
      <c r="B43" s="362"/>
      <c r="C43" s="280"/>
      <c r="D43" s="361"/>
      <c r="E43" s="159"/>
      <c r="F43" s="360"/>
      <c r="G43" s="360"/>
      <c r="H43" s="356"/>
    </row>
    <row r="44" spans="1:8" s="359" customFormat="1" ht="15" x14ac:dyDescent="0.2">
      <c r="A44" s="279">
        <v>24</v>
      </c>
      <c r="B44" s="362"/>
      <c r="C44" s="280"/>
      <c r="D44" s="361"/>
      <c r="E44" s="159"/>
      <c r="F44" s="360"/>
      <c r="G44" s="360"/>
      <c r="H44" s="356"/>
    </row>
    <row r="45" spans="1:8" s="359" customFormat="1" ht="15" x14ac:dyDescent="0.2">
      <c r="A45" s="279">
        <v>25</v>
      </c>
      <c r="B45" s="362"/>
      <c r="C45" s="280"/>
      <c r="D45" s="361"/>
      <c r="E45" s="159"/>
      <c r="F45" s="360"/>
      <c r="G45" s="360"/>
      <c r="H45" s="356"/>
    </row>
    <row r="46" spans="1:8" s="359" customFormat="1" ht="15" x14ac:dyDescent="0.2">
      <c r="A46" s="279">
        <v>26</v>
      </c>
      <c r="B46" s="362"/>
      <c r="C46" s="280"/>
      <c r="D46" s="361"/>
      <c r="E46" s="159"/>
      <c r="F46" s="360"/>
      <c r="G46" s="360"/>
      <c r="H46" s="356"/>
    </row>
    <row r="47" spans="1:8" s="359" customFormat="1" ht="15" x14ac:dyDescent="0.2">
      <c r="A47" s="279">
        <v>27</v>
      </c>
      <c r="B47" s="362"/>
      <c r="C47" s="280"/>
      <c r="D47" s="361"/>
      <c r="E47" s="159"/>
      <c r="F47" s="360"/>
      <c r="G47" s="360"/>
      <c r="H47" s="356"/>
    </row>
    <row r="48" spans="1:8" s="359" customFormat="1" ht="15" x14ac:dyDescent="0.2">
      <c r="A48" s="279">
        <v>28</v>
      </c>
      <c r="B48" s="362"/>
      <c r="C48" s="280"/>
      <c r="D48" s="361"/>
      <c r="E48" s="159"/>
      <c r="F48" s="360"/>
      <c r="G48" s="360"/>
      <c r="H48" s="356"/>
    </row>
    <row r="49" spans="1:8" s="359" customFormat="1" ht="15" x14ac:dyDescent="0.2">
      <c r="A49" s="279">
        <v>29</v>
      </c>
      <c r="B49" s="362"/>
      <c r="C49" s="280"/>
      <c r="D49" s="361"/>
      <c r="E49" s="159"/>
      <c r="F49" s="360"/>
      <c r="G49" s="360"/>
      <c r="H49" s="356"/>
    </row>
    <row r="50" spans="1:8" s="359" customFormat="1" ht="15" x14ac:dyDescent="0.2">
      <c r="A50" s="279">
        <v>30</v>
      </c>
      <c r="B50" s="362"/>
      <c r="C50" s="280"/>
      <c r="D50" s="361"/>
      <c r="E50" s="159"/>
      <c r="F50" s="360"/>
      <c r="G50" s="360"/>
      <c r="H50" s="356"/>
    </row>
    <row r="51" spans="1:8" s="359" customFormat="1" ht="15" x14ac:dyDescent="0.2">
      <c r="A51" s="279">
        <v>31</v>
      </c>
      <c r="B51" s="362"/>
      <c r="C51" s="280"/>
      <c r="D51" s="361"/>
      <c r="E51" s="159"/>
      <c r="F51" s="360"/>
      <c r="G51" s="360"/>
      <c r="H51" s="356"/>
    </row>
    <row r="52" spans="1:8" s="359" customFormat="1" ht="15" x14ac:dyDescent="0.2">
      <c r="A52" s="279">
        <v>32</v>
      </c>
      <c r="B52" s="362"/>
      <c r="C52" s="280"/>
      <c r="D52" s="361"/>
      <c r="E52" s="159"/>
      <c r="F52" s="360"/>
      <c r="G52" s="360"/>
      <c r="H52" s="356"/>
    </row>
    <row r="53" spans="1:8" s="359" customFormat="1" ht="15" x14ac:dyDescent="0.2">
      <c r="A53" s="279">
        <v>33</v>
      </c>
      <c r="B53" s="362"/>
      <c r="C53" s="280"/>
      <c r="D53" s="361"/>
      <c r="E53" s="159"/>
      <c r="F53" s="360"/>
      <c r="G53" s="360"/>
      <c r="H53" s="356"/>
    </row>
    <row r="54" spans="1:8" s="359" customFormat="1" ht="15" x14ac:dyDescent="0.2">
      <c r="A54" s="279">
        <v>34</v>
      </c>
      <c r="B54" s="362"/>
      <c r="C54" s="280"/>
      <c r="D54" s="361"/>
      <c r="E54" s="159"/>
      <c r="F54" s="360"/>
      <c r="G54" s="360"/>
      <c r="H54" s="356"/>
    </row>
    <row r="55" spans="1:8" s="359" customFormat="1" ht="15" x14ac:dyDescent="0.2">
      <c r="A55" s="279">
        <v>35</v>
      </c>
      <c r="B55" s="362"/>
      <c r="C55" s="280"/>
      <c r="D55" s="361"/>
      <c r="E55" s="159"/>
      <c r="F55" s="360"/>
      <c r="G55" s="360"/>
      <c r="H55" s="356"/>
    </row>
    <row r="56" spans="1:8" s="359" customFormat="1" ht="15" x14ac:dyDescent="0.2">
      <c r="A56" s="279">
        <v>36</v>
      </c>
      <c r="B56" s="362"/>
      <c r="C56" s="280"/>
      <c r="D56" s="361"/>
      <c r="E56" s="159"/>
      <c r="F56" s="360"/>
      <c r="G56" s="360"/>
      <c r="H56" s="356"/>
    </row>
    <row r="57" spans="1:8" s="359" customFormat="1" ht="15" x14ac:dyDescent="0.2">
      <c r="A57" s="279">
        <v>37</v>
      </c>
      <c r="B57" s="362"/>
      <c r="C57" s="280"/>
      <c r="D57" s="361"/>
      <c r="E57" s="159"/>
      <c r="F57" s="360"/>
      <c r="G57" s="360"/>
      <c r="H57" s="356"/>
    </row>
    <row r="58" spans="1:8" s="359" customFormat="1" ht="15" x14ac:dyDescent="0.2">
      <c r="A58" s="279">
        <v>38</v>
      </c>
      <c r="B58" s="362"/>
      <c r="C58" s="280"/>
      <c r="D58" s="361"/>
      <c r="E58" s="159"/>
      <c r="F58" s="360"/>
      <c r="G58" s="360"/>
      <c r="H58" s="356"/>
    </row>
    <row r="59" spans="1:8" s="359" customFormat="1" ht="15" x14ac:dyDescent="0.2">
      <c r="A59" s="279">
        <v>39</v>
      </c>
      <c r="B59" s="362"/>
      <c r="C59" s="280"/>
      <c r="D59" s="361"/>
      <c r="E59" s="159"/>
      <c r="F59" s="360"/>
      <c r="G59" s="360"/>
      <c r="H59" s="356"/>
    </row>
    <row r="60" spans="1:8" s="359" customFormat="1" ht="15" x14ac:dyDescent="0.2">
      <c r="A60" s="279">
        <v>40</v>
      </c>
      <c r="B60" s="362"/>
      <c r="C60" s="280"/>
      <c r="D60" s="361"/>
      <c r="E60" s="159"/>
      <c r="F60" s="360"/>
      <c r="G60" s="360"/>
      <c r="H60" s="356"/>
    </row>
    <row r="61" spans="1:8" s="359" customFormat="1" ht="15" x14ac:dyDescent="0.2">
      <c r="A61" s="279">
        <v>41</v>
      </c>
      <c r="B61" s="362"/>
      <c r="C61" s="280"/>
      <c r="D61" s="361"/>
      <c r="E61" s="159"/>
      <c r="F61" s="360"/>
      <c r="G61" s="360"/>
      <c r="H61" s="356"/>
    </row>
    <row r="62" spans="1:8" s="359" customFormat="1" ht="15" x14ac:dyDescent="0.2">
      <c r="A62" s="279">
        <v>42</v>
      </c>
      <c r="B62" s="362"/>
      <c r="C62" s="280"/>
      <c r="D62" s="361"/>
      <c r="E62" s="159"/>
      <c r="F62" s="360"/>
      <c r="G62" s="360"/>
      <c r="H62" s="356"/>
    </row>
    <row r="63" spans="1:8" s="359" customFormat="1" ht="15" x14ac:dyDescent="0.2">
      <c r="A63" s="279">
        <v>43</v>
      </c>
      <c r="B63" s="362"/>
      <c r="C63" s="280"/>
      <c r="D63" s="361"/>
      <c r="E63" s="159"/>
      <c r="F63" s="360"/>
      <c r="G63" s="360"/>
      <c r="H63" s="356"/>
    </row>
    <row r="64" spans="1:8" s="359" customFormat="1" ht="15" x14ac:dyDescent="0.2">
      <c r="A64" s="279">
        <v>44</v>
      </c>
      <c r="B64" s="362"/>
      <c r="C64" s="280"/>
      <c r="D64" s="361"/>
      <c r="E64" s="159"/>
      <c r="F64" s="360"/>
      <c r="G64" s="360"/>
      <c r="H64" s="356"/>
    </row>
    <row r="65" spans="1:8" s="359" customFormat="1" ht="15" x14ac:dyDescent="0.2">
      <c r="A65" s="279">
        <v>45</v>
      </c>
      <c r="B65" s="362"/>
      <c r="C65" s="280"/>
      <c r="D65" s="361"/>
      <c r="E65" s="159"/>
      <c r="F65" s="360"/>
      <c r="G65" s="360"/>
      <c r="H65" s="356"/>
    </row>
    <row r="66" spans="1:8" s="359" customFormat="1" ht="15" x14ac:dyDescent="0.2">
      <c r="A66" s="279">
        <v>46</v>
      </c>
      <c r="B66" s="362"/>
      <c r="C66" s="280"/>
      <c r="D66" s="361"/>
      <c r="E66" s="159"/>
      <c r="F66" s="360"/>
      <c r="G66" s="360"/>
      <c r="H66" s="356"/>
    </row>
    <row r="67" spans="1:8" s="359" customFormat="1" ht="15" x14ac:dyDescent="0.2">
      <c r="A67" s="279">
        <v>47</v>
      </c>
      <c r="B67" s="362"/>
      <c r="C67" s="280"/>
      <c r="D67" s="361"/>
      <c r="E67" s="159"/>
      <c r="F67" s="360"/>
      <c r="G67" s="360"/>
      <c r="H67" s="356"/>
    </row>
    <row r="68" spans="1:8" s="359" customFormat="1" ht="15" x14ac:dyDescent="0.2">
      <c r="A68" s="279">
        <v>48</v>
      </c>
      <c r="B68" s="362"/>
      <c r="C68" s="280"/>
      <c r="D68" s="361"/>
      <c r="E68" s="159"/>
      <c r="F68" s="360"/>
      <c r="G68" s="360"/>
      <c r="H68" s="356"/>
    </row>
    <row r="69" spans="1:8" s="359" customFormat="1" ht="15" x14ac:dyDescent="0.2">
      <c r="A69" s="279">
        <v>49</v>
      </c>
      <c r="B69" s="362"/>
      <c r="C69" s="280"/>
      <c r="D69" s="361"/>
      <c r="E69" s="159"/>
      <c r="F69" s="360"/>
      <c r="G69" s="360"/>
      <c r="H69" s="356"/>
    </row>
    <row r="70" spans="1:8" s="359" customFormat="1" ht="15" x14ac:dyDescent="0.2">
      <c r="A70" s="279">
        <v>50</v>
      </c>
      <c r="B70" s="362"/>
      <c r="C70" s="280"/>
      <c r="D70" s="361"/>
      <c r="E70" s="159"/>
      <c r="F70" s="360"/>
      <c r="G70" s="360"/>
      <c r="H70" s="356"/>
    </row>
    <row r="71" spans="1:8" s="359" customFormat="1" ht="15" x14ac:dyDescent="0.2">
      <c r="A71" s="279">
        <v>51</v>
      </c>
      <c r="B71" s="362"/>
      <c r="C71" s="280"/>
      <c r="D71" s="361"/>
      <c r="E71" s="159"/>
      <c r="F71" s="360"/>
      <c r="G71" s="360"/>
      <c r="H71" s="356"/>
    </row>
    <row r="72" spans="1:8" s="359" customFormat="1" ht="15" x14ac:dyDescent="0.2">
      <c r="A72" s="279">
        <v>52</v>
      </c>
      <c r="B72" s="362"/>
      <c r="C72" s="280"/>
      <c r="D72" s="361"/>
      <c r="E72" s="159"/>
      <c r="F72" s="360"/>
      <c r="G72" s="360"/>
      <c r="H72" s="356"/>
    </row>
    <row r="73" spans="1:8" s="359" customFormat="1" ht="15" x14ac:dyDescent="0.2">
      <c r="A73" s="279">
        <v>53</v>
      </c>
      <c r="B73" s="362"/>
      <c r="C73" s="280"/>
      <c r="D73" s="361"/>
      <c r="E73" s="159"/>
      <c r="F73" s="360"/>
      <c r="G73" s="360"/>
      <c r="H73" s="356"/>
    </row>
    <row r="74" spans="1:8" s="359" customFormat="1" ht="15" x14ac:dyDescent="0.2">
      <c r="A74" s="279">
        <v>54</v>
      </c>
      <c r="B74" s="362"/>
      <c r="C74" s="280"/>
      <c r="D74" s="361"/>
      <c r="E74" s="159"/>
      <c r="F74" s="360"/>
      <c r="G74" s="360"/>
      <c r="H74" s="356"/>
    </row>
    <row r="75" spans="1:8" s="359" customFormat="1" ht="15" x14ac:dyDescent="0.2">
      <c r="A75" s="279">
        <v>55</v>
      </c>
      <c r="B75" s="362"/>
      <c r="C75" s="280"/>
      <c r="D75" s="361"/>
      <c r="E75" s="159"/>
      <c r="F75" s="360"/>
      <c r="G75" s="360"/>
      <c r="H75" s="356"/>
    </row>
    <row r="76" spans="1:8" s="359" customFormat="1" ht="15" x14ac:dyDescent="0.2">
      <c r="A76" s="279">
        <v>56</v>
      </c>
      <c r="B76" s="362"/>
      <c r="C76" s="280"/>
      <c r="D76" s="361"/>
      <c r="E76" s="159"/>
      <c r="F76" s="360"/>
      <c r="G76" s="360"/>
      <c r="H76" s="356"/>
    </row>
    <row r="77" spans="1:8" s="359" customFormat="1" ht="15" x14ac:dyDescent="0.2">
      <c r="A77" s="279">
        <v>57</v>
      </c>
      <c r="B77" s="362"/>
      <c r="C77" s="280"/>
      <c r="D77" s="361"/>
      <c r="E77" s="159"/>
      <c r="F77" s="360"/>
      <c r="G77" s="360"/>
      <c r="H77" s="356"/>
    </row>
    <row r="78" spans="1:8" s="359" customFormat="1" ht="15" x14ac:dyDescent="0.2">
      <c r="A78" s="279">
        <v>58</v>
      </c>
      <c r="B78" s="362"/>
      <c r="C78" s="280"/>
      <c r="D78" s="361"/>
      <c r="E78" s="159"/>
      <c r="F78" s="360"/>
      <c r="G78" s="360"/>
      <c r="H78" s="356"/>
    </row>
    <row r="79" spans="1:8" s="359" customFormat="1" ht="15" x14ac:dyDescent="0.2">
      <c r="A79" s="279">
        <v>59</v>
      </c>
      <c r="B79" s="362"/>
      <c r="C79" s="280"/>
      <c r="D79" s="361"/>
      <c r="E79" s="159"/>
      <c r="F79" s="360"/>
      <c r="G79" s="360"/>
      <c r="H79" s="356"/>
    </row>
    <row r="80" spans="1:8" s="359" customFormat="1" ht="15" x14ac:dyDescent="0.2">
      <c r="A80" s="279">
        <v>60</v>
      </c>
      <c r="B80" s="362"/>
      <c r="C80" s="280"/>
      <c r="D80" s="361"/>
      <c r="E80" s="159"/>
      <c r="F80" s="360"/>
      <c r="G80" s="360"/>
      <c r="H80" s="356"/>
    </row>
    <row r="81" spans="1:8" s="359" customFormat="1" ht="15" x14ac:dyDescent="0.2">
      <c r="A81" s="279">
        <v>61</v>
      </c>
      <c r="B81" s="362"/>
      <c r="C81" s="280"/>
      <c r="D81" s="361"/>
      <c r="E81" s="159"/>
      <c r="F81" s="360"/>
      <c r="G81" s="360"/>
      <c r="H81" s="356"/>
    </row>
    <row r="82" spans="1:8" s="359" customFormat="1" ht="15" x14ac:dyDescent="0.2">
      <c r="A82" s="279">
        <v>62</v>
      </c>
      <c r="B82" s="362"/>
      <c r="C82" s="280"/>
      <c r="D82" s="361"/>
      <c r="E82" s="159"/>
      <c r="F82" s="360"/>
      <c r="G82" s="360"/>
      <c r="H82" s="356"/>
    </row>
    <row r="83" spans="1:8" s="359" customFormat="1" ht="15" x14ac:dyDescent="0.2">
      <c r="A83" s="279">
        <v>63</v>
      </c>
      <c r="B83" s="362"/>
      <c r="C83" s="280"/>
      <c r="D83" s="361"/>
      <c r="E83" s="159"/>
      <c r="F83" s="360"/>
      <c r="G83" s="360"/>
      <c r="H83" s="356"/>
    </row>
    <row r="84" spans="1:8" s="359" customFormat="1" ht="15" x14ac:dyDescent="0.2">
      <c r="A84" s="279">
        <v>64</v>
      </c>
      <c r="B84" s="362"/>
      <c r="C84" s="280"/>
      <c r="D84" s="361"/>
      <c r="E84" s="159"/>
      <c r="F84" s="360"/>
      <c r="G84" s="360"/>
      <c r="H84" s="356"/>
    </row>
    <row r="85" spans="1:8" s="359" customFormat="1" ht="15" x14ac:dyDescent="0.2">
      <c r="A85" s="279">
        <v>65</v>
      </c>
      <c r="B85" s="362"/>
      <c r="C85" s="280"/>
      <c r="D85" s="361"/>
      <c r="E85" s="159"/>
      <c r="F85" s="360"/>
      <c r="G85" s="360"/>
      <c r="H85" s="356"/>
    </row>
    <row r="86" spans="1:8" s="359" customFormat="1" ht="15" x14ac:dyDescent="0.2">
      <c r="A86" s="279">
        <v>66</v>
      </c>
      <c r="B86" s="362"/>
      <c r="C86" s="280"/>
      <c r="D86" s="361"/>
      <c r="E86" s="159"/>
      <c r="F86" s="360"/>
      <c r="G86" s="360"/>
      <c r="H86" s="356"/>
    </row>
    <row r="87" spans="1:8" s="359" customFormat="1" ht="15" x14ac:dyDescent="0.2">
      <c r="A87" s="279">
        <v>67</v>
      </c>
      <c r="B87" s="362"/>
      <c r="C87" s="280"/>
      <c r="D87" s="361"/>
      <c r="E87" s="159"/>
      <c r="F87" s="360"/>
      <c r="G87" s="360"/>
      <c r="H87" s="356"/>
    </row>
    <row r="88" spans="1:8" s="359" customFormat="1" ht="15" x14ac:dyDescent="0.2">
      <c r="A88" s="279">
        <v>68</v>
      </c>
      <c r="B88" s="362"/>
      <c r="C88" s="280"/>
      <c r="D88" s="361"/>
      <c r="E88" s="159"/>
      <c r="F88" s="360"/>
      <c r="G88" s="360"/>
      <c r="H88" s="356"/>
    </row>
    <row r="89" spans="1:8" s="359" customFormat="1" ht="15" x14ac:dyDescent="0.2">
      <c r="A89" s="279">
        <v>69</v>
      </c>
      <c r="B89" s="362"/>
      <c r="C89" s="280"/>
      <c r="D89" s="361"/>
      <c r="E89" s="159"/>
      <c r="F89" s="360"/>
      <c r="G89" s="360"/>
      <c r="H89" s="356"/>
    </row>
    <row r="90" spans="1:8" s="359" customFormat="1" ht="15" x14ac:dyDescent="0.2">
      <c r="A90" s="279">
        <v>70</v>
      </c>
      <c r="B90" s="362"/>
      <c r="C90" s="280"/>
      <c r="D90" s="361"/>
      <c r="E90" s="159"/>
      <c r="F90" s="360"/>
      <c r="G90" s="360"/>
      <c r="H90" s="356"/>
    </row>
    <row r="91" spans="1:8" s="359" customFormat="1" ht="15" x14ac:dyDescent="0.2">
      <c r="A91" s="279">
        <v>71</v>
      </c>
      <c r="B91" s="362"/>
      <c r="C91" s="280"/>
      <c r="D91" s="361"/>
      <c r="E91" s="159"/>
      <c r="F91" s="360"/>
      <c r="G91" s="360"/>
      <c r="H91" s="356"/>
    </row>
    <row r="92" spans="1:8" s="359" customFormat="1" ht="15" x14ac:dyDescent="0.2">
      <c r="A92" s="279">
        <v>72</v>
      </c>
      <c r="B92" s="362"/>
      <c r="C92" s="280"/>
      <c r="D92" s="361"/>
      <c r="E92" s="159"/>
      <c r="F92" s="360"/>
      <c r="G92" s="360"/>
      <c r="H92" s="356"/>
    </row>
    <row r="93" spans="1:8" s="359" customFormat="1" ht="15" x14ac:dyDescent="0.2">
      <c r="A93" s="279">
        <v>73</v>
      </c>
      <c r="B93" s="362"/>
      <c r="C93" s="280"/>
      <c r="D93" s="361"/>
      <c r="E93" s="159"/>
      <c r="F93" s="360"/>
      <c r="G93" s="360"/>
      <c r="H93" s="356"/>
    </row>
    <row r="94" spans="1:8" s="359" customFormat="1" ht="15" x14ac:dyDescent="0.2">
      <c r="A94" s="279">
        <v>74</v>
      </c>
      <c r="B94" s="362"/>
      <c r="C94" s="280"/>
      <c r="D94" s="361"/>
      <c r="E94" s="159"/>
      <c r="F94" s="360"/>
      <c r="G94" s="360"/>
      <c r="H94" s="356"/>
    </row>
    <row r="95" spans="1:8" s="359" customFormat="1" ht="15" x14ac:dyDescent="0.2">
      <c r="A95" s="279">
        <v>75</v>
      </c>
      <c r="B95" s="362"/>
      <c r="C95" s="280"/>
      <c r="D95" s="361"/>
      <c r="E95" s="159"/>
      <c r="F95" s="360"/>
      <c r="G95" s="360"/>
      <c r="H95" s="356"/>
    </row>
    <row r="96" spans="1:8" s="359" customFormat="1" ht="15" x14ac:dyDescent="0.2">
      <c r="A96" s="279">
        <v>76</v>
      </c>
      <c r="B96" s="362"/>
      <c r="C96" s="280"/>
      <c r="D96" s="361"/>
      <c r="E96" s="159"/>
      <c r="F96" s="360"/>
      <c r="G96" s="360"/>
      <c r="H96" s="356"/>
    </row>
    <row r="97" spans="1:8" s="359" customFormat="1" ht="15" x14ac:dyDescent="0.2">
      <c r="A97" s="279">
        <v>77</v>
      </c>
      <c r="B97" s="362"/>
      <c r="C97" s="280"/>
      <c r="D97" s="361"/>
      <c r="E97" s="159"/>
      <c r="F97" s="360"/>
      <c r="G97" s="360"/>
      <c r="H97" s="356"/>
    </row>
    <row r="98" spans="1:8" s="359" customFormat="1" ht="15" x14ac:dyDescent="0.2">
      <c r="A98" s="279">
        <v>78</v>
      </c>
      <c r="B98" s="362"/>
      <c r="C98" s="280"/>
      <c r="D98" s="361"/>
      <c r="E98" s="159"/>
      <c r="F98" s="360"/>
      <c r="G98" s="360"/>
      <c r="H98" s="356"/>
    </row>
    <row r="99" spans="1:8" s="359" customFormat="1" ht="15" x14ac:dyDescent="0.2">
      <c r="A99" s="279">
        <v>79</v>
      </c>
      <c r="B99" s="362"/>
      <c r="C99" s="280"/>
      <c r="D99" s="361"/>
      <c r="E99" s="159"/>
      <c r="F99" s="360"/>
      <c r="G99" s="360"/>
      <c r="H99" s="356"/>
    </row>
    <row r="100" spans="1:8" s="359" customFormat="1" ht="15" x14ac:dyDescent="0.2">
      <c r="A100" s="279">
        <v>80</v>
      </c>
      <c r="B100" s="362"/>
      <c r="C100" s="280"/>
      <c r="D100" s="361"/>
      <c r="E100" s="159"/>
      <c r="F100" s="360"/>
      <c r="G100" s="360"/>
      <c r="H100" s="356"/>
    </row>
    <row r="101" spans="1:8" s="359" customFormat="1" ht="15" x14ac:dyDescent="0.2">
      <c r="A101" s="279">
        <v>81</v>
      </c>
      <c r="B101" s="362"/>
      <c r="C101" s="280"/>
      <c r="D101" s="361"/>
      <c r="E101" s="159"/>
      <c r="F101" s="360"/>
      <c r="G101" s="360"/>
      <c r="H101" s="356"/>
    </row>
    <row r="102" spans="1:8" s="359" customFormat="1" ht="15" x14ac:dyDescent="0.2">
      <c r="A102" s="279">
        <v>82</v>
      </c>
      <c r="B102" s="362"/>
      <c r="C102" s="280"/>
      <c r="D102" s="361"/>
      <c r="E102" s="159"/>
      <c r="F102" s="360"/>
      <c r="G102" s="360"/>
      <c r="H102" s="356"/>
    </row>
    <row r="103" spans="1:8" s="359" customFormat="1" ht="15" x14ac:dyDescent="0.2">
      <c r="A103" s="279">
        <v>83</v>
      </c>
      <c r="B103" s="362"/>
      <c r="C103" s="280"/>
      <c r="D103" s="361"/>
      <c r="E103" s="159"/>
      <c r="F103" s="360"/>
      <c r="G103" s="360"/>
      <c r="H103" s="356"/>
    </row>
    <row r="104" spans="1:8" s="359" customFormat="1" ht="15" x14ac:dyDescent="0.2">
      <c r="A104" s="279">
        <v>84</v>
      </c>
      <c r="B104" s="362"/>
      <c r="C104" s="280"/>
      <c r="D104" s="361"/>
      <c r="E104" s="159"/>
      <c r="F104" s="360"/>
      <c r="G104" s="360"/>
      <c r="H104" s="356"/>
    </row>
    <row r="105" spans="1:8" s="359" customFormat="1" ht="15" x14ac:dyDescent="0.2">
      <c r="A105" s="279">
        <v>85</v>
      </c>
      <c r="B105" s="362"/>
      <c r="C105" s="280"/>
      <c r="D105" s="361"/>
      <c r="E105" s="159"/>
      <c r="F105" s="360"/>
      <c r="G105" s="360"/>
      <c r="H105" s="356"/>
    </row>
    <row r="106" spans="1:8" s="359" customFormat="1" ht="15" x14ac:dyDescent="0.2">
      <c r="A106" s="279">
        <v>86</v>
      </c>
      <c r="B106" s="362"/>
      <c r="C106" s="280"/>
      <c r="D106" s="361"/>
      <c r="E106" s="159"/>
      <c r="F106" s="360"/>
      <c r="G106" s="360"/>
      <c r="H106" s="356"/>
    </row>
    <row r="107" spans="1:8" s="359" customFormat="1" ht="15" x14ac:dyDescent="0.2">
      <c r="A107" s="279">
        <v>87</v>
      </c>
      <c r="B107" s="362"/>
      <c r="C107" s="280"/>
      <c r="D107" s="361"/>
      <c r="E107" s="159"/>
      <c r="F107" s="360"/>
      <c r="G107" s="360"/>
      <c r="H107" s="356"/>
    </row>
    <row r="108" spans="1:8" s="359" customFormat="1" ht="15" x14ac:dyDescent="0.2">
      <c r="A108" s="279">
        <v>88</v>
      </c>
      <c r="B108" s="362"/>
      <c r="C108" s="280"/>
      <c r="D108" s="361"/>
      <c r="E108" s="159"/>
      <c r="F108" s="360"/>
      <c r="G108" s="360"/>
      <c r="H108" s="356"/>
    </row>
    <row r="109" spans="1:8" s="359" customFormat="1" ht="15" x14ac:dyDescent="0.2">
      <c r="A109" s="279">
        <v>89</v>
      </c>
      <c r="B109" s="362"/>
      <c r="C109" s="280"/>
      <c r="D109" s="361"/>
      <c r="E109" s="159"/>
      <c r="F109" s="360"/>
      <c r="G109" s="360"/>
      <c r="H109" s="356"/>
    </row>
    <row r="110" spans="1:8" s="359" customFormat="1" ht="15" x14ac:dyDescent="0.2">
      <c r="A110" s="279">
        <v>90</v>
      </c>
      <c r="B110" s="362"/>
      <c r="C110" s="280"/>
      <c r="D110" s="361"/>
      <c r="E110" s="159"/>
      <c r="F110" s="360"/>
      <c r="G110" s="360"/>
      <c r="H110" s="356"/>
    </row>
    <row r="111" spans="1:8" s="359" customFormat="1" ht="15" x14ac:dyDescent="0.2">
      <c r="A111" s="279">
        <v>91</v>
      </c>
      <c r="B111" s="362"/>
      <c r="C111" s="280"/>
      <c r="D111" s="361"/>
      <c r="E111" s="159"/>
      <c r="F111" s="360"/>
      <c r="G111" s="360"/>
      <c r="H111" s="356"/>
    </row>
    <row r="112" spans="1:8" s="359" customFormat="1" ht="15" x14ac:dyDescent="0.2">
      <c r="A112" s="279">
        <v>92</v>
      </c>
      <c r="B112" s="362"/>
      <c r="C112" s="280"/>
      <c r="D112" s="361"/>
      <c r="E112" s="159"/>
      <c r="F112" s="360"/>
      <c r="G112" s="360"/>
      <c r="H112" s="356"/>
    </row>
    <row r="113" spans="1:8" s="359" customFormat="1" ht="15" x14ac:dyDescent="0.2">
      <c r="A113" s="279">
        <v>93</v>
      </c>
      <c r="B113" s="362"/>
      <c r="C113" s="280"/>
      <c r="D113" s="361"/>
      <c r="E113" s="159"/>
      <c r="F113" s="360"/>
      <c r="G113" s="360"/>
      <c r="H113" s="356"/>
    </row>
    <row r="114" spans="1:8" s="359" customFormat="1" ht="15" x14ac:dyDescent="0.2">
      <c r="A114" s="279">
        <v>94</v>
      </c>
      <c r="B114" s="362"/>
      <c r="C114" s="280"/>
      <c r="D114" s="361"/>
      <c r="E114" s="159"/>
      <c r="F114" s="360"/>
      <c r="G114" s="360"/>
      <c r="H114" s="356"/>
    </row>
    <row r="115" spans="1:8" s="359" customFormat="1" ht="15" x14ac:dyDescent="0.2">
      <c r="A115" s="279">
        <v>95</v>
      </c>
      <c r="B115" s="362"/>
      <c r="C115" s="280"/>
      <c r="D115" s="361"/>
      <c r="E115" s="159"/>
      <c r="F115" s="360"/>
      <c r="G115" s="360"/>
      <c r="H115" s="356"/>
    </row>
    <row r="116" spans="1:8" s="359" customFormat="1" ht="15" x14ac:dyDescent="0.2">
      <c r="A116" s="279">
        <v>96</v>
      </c>
      <c r="B116" s="362"/>
      <c r="C116" s="280"/>
      <c r="D116" s="361"/>
      <c r="E116" s="159"/>
      <c r="F116" s="360"/>
      <c r="G116" s="360"/>
      <c r="H116" s="356"/>
    </row>
    <row r="117" spans="1:8" s="359" customFormat="1" ht="15" x14ac:dyDescent="0.2">
      <c r="A117" s="279">
        <v>97</v>
      </c>
      <c r="B117" s="362"/>
      <c r="C117" s="280"/>
      <c r="D117" s="361"/>
      <c r="E117" s="159"/>
      <c r="F117" s="360"/>
      <c r="G117" s="360"/>
      <c r="H117" s="356"/>
    </row>
    <row r="118" spans="1:8" s="359" customFormat="1" ht="15" x14ac:dyDescent="0.2">
      <c r="A118" s="279">
        <v>98</v>
      </c>
      <c r="B118" s="362"/>
      <c r="C118" s="280"/>
      <c r="D118" s="361"/>
      <c r="E118" s="159"/>
      <c r="F118" s="360"/>
      <c r="G118" s="360"/>
      <c r="H118" s="356"/>
    </row>
    <row r="119" spans="1:8" s="359" customFormat="1" ht="15" x14ac:dyDescent="0.2">
      <c r="A119" s="279">
        <v>99</v>
      </c>
      <c r="B119" s="362"/>
      <c r="C119" s="280"/>
      <c r="D119" s="361"/>
      <c r="E119" s="159"/>
      <c r="F119" s="360"/>
      <c r="G119" s="360"/>
      <c r="H119" s="356"/>
    </row>
    <row r="120" spans="1:8" s="359" customFormat="1" ht="15" x14ac:dyDescent="0.2">
      <c r="A120" s="279">
        <v>100</v>
      </c>
      <c r="B120" s="362"/>
      <c r="C120" s="280"/>
      <c r="D120" s="361"/>
      <c r="E120" s="159"/>
      <c r="F120" s="360"/>
      <c r="G120" s="360"/>
      <c r="H120" s="356"/>
    </row>
    <row r="121" spans="1:8" s="359" customFormat="1" ht="15" x14ac:dyDescent="0.2">
      <c r="A121" s="279">
        <v>101</v>
      </c>
      <c r="B121" s="362"/>
      <c r="C121" s="280"/>
      <c r="D121" s="361"/>
      <c r="E121" s="159"/>
      <c r="F121" s="360"/>
      <c r="G121" s="360"/>
      <c r="H121" s="356"/>
    </row>
    <row r="122" spans="1:8" s="359" customFormat="1" ht="15" x14ac:dyDescent="0.2">
      <c r="A122" s="279">
        <v>102</v>
      </c>
      <c r="B122" s="362"/>
      <c r="C122" s="280"/>
      <c r="D122" s="361"/>
      <c r="E122" s="159"/>
      <c r="F122" s="360"/>
      <c r="G122" s="360"/>
      <c r="H122" s="356"/>
    </row>
    <row r="123" spans="1:8" s="359" customFormat="1" ht="15" x14ac:dyDescent="0.2">
      <c r="A123" s="279">
        <v>103</v>
      </c>
      <c r="B123" s="362"/>
      <c r="C123" s="280"/>
      <c r="D123" s="361"/>
      <c r="E123" s="159"/>
      <c r="F123" s="360"/>
      <c r="G123" s="360"/>
      <c r="H123" s="356"/>
    </row>
    <row r="124" spans="1:8" s="359" customFormat="1" ht="15" x14ac:dyDescent="0.2">
      <c r="A124" s="279">
        <v>104</v>
      </c>
      <c r="B124" s="362"/>
      <c r="C124" s="280"/>
      <c r="D124" s="361"/>
      <c r="E124" s="159"/>
      <c r="F124" s="360"/>
      <c r="G124" s="360"/>
      <c r="H124" s="356"/>
    </row>
    <row r="125" spans="1:8" s="359" customFormat="1" ht="15" x14ac:dyDescent="0.2">
      <c r="A125" s="279">
        <v>105</v>
      </c>
      <c r="B125" s="362"/>
      <c r="C125" s="280"/>
      <c r="D125" s="361"/>
      <c r="E125" s="159"/>
      <c r="F125" s="360"/>
      <c r="G125" s="360"/>
      <c r="H125" s="356"/>
    </row>
    <row r="126" spans="1:8" s="359" customFormat="1" ht="15" x14ac:dyDescent="0.2">
      <c r="A126" s="279">
        <v>106</v>
      </c>
      <c r="B126" s="362"/>
      <c r="C126" s="280"/>
      <c r="D126" s="361"/>
      <c r="E126" s="159"/>
      <c r="F126" s="360"/>
      <c r="G126" s="360"/>
      <c r="H126" s="356"/>
    </row>
    <row r="127" spans="1:8" s="359" customFormat="1" ht="15" x14ac:dyDescent="0.2">
      <c r="A127" s="279">
        <v>107</v>
      </c>
      <c r="B127" s="362"/>
      <c r="C127" s="280"/>
      <c r="D127" s="361"/>
      <c r="E127" s="159"/>
      <c r="F127" s="360"/>
      <c r="G127" s="360"/>
      <c r="H127" s="356"/>
    </row>
    <row r="128" spans="1:8" s="359" customFormat="1" ht="15" x14ac:dyDescent="0.2">
      <c r="A128" s="279">
        <v>108</v>
      </c>
      <c r="B128" s="362"/>
      <c r="C128" s="280"/>
      <c r="D128" s="361"/>
      <c r="E128" s="159"/>
      <c r="F128" s="360"/>
      <c r="G128" s="360"/>
      <c r="H128" s="356"/>
    </row>
    <row r="129" spans="1:8" s="359" customFormat="1" ht="15" x14ac:dyDescent="0.2">
      <c r="A129" s="279">
        <v>109</v>
      </c>
      <c r="B129" s="362"/>
      <c r="C129" s="280"/>
      <c r="D129" s="361"/>
      <c r="E129" s="159"/>
      <c r="F129" s="360"/>
      <c r="G129" s="360"/>
      <c r="H129" s="356"/>
    </row>
    <row r="130" spans="1:8" s="359" customFormat="1" ht="15" x14ac:dyDescent="0.2">
      <c r="A130" s="279">
        <v>110</v>
      </c>
      <c r="B130" s="362"/>
      <c r="C130" s="280"/>
      <c r="D130" s="361"/>
      <c r="E130" s="159"/>
      <c r="F130" s="360"/>
      <c r="G130" s="360"/>
      <c r="H130" s="356"/>
    </row>
    <row r="131" spans="1:8" s="359" customFormat="1" ht="15" x14ac:dyDescent="0.2">
      <c r="A131" s="279">
        <v>111</v>
      </c>
      <c r="B131" s="362"/>
      <c r="C131" s="280"/>
      <c r="D131" s="361"/>
      <c r="E131" s="159"/>
      <c r="F131" s="360"/>
      <c r="G131" s="360"/>
      <c r="H131" s="356"/>
    </row>
    <row r="132" spans="1:8" s="359" customFormat="1" ht="15" x14ac:dyDescent="0.2">
      <c r="A132" s="279">
        <v>112</v>
      </c>
      <c r="B132" s="362"/>
      <c r="C132" s="280"/>
      <c r="D132" s="361"/>
      <c r="E132" s="159"/>
      <c r="F132" s="360"/>
      <c r="G132" s="360"/>
      <c r="H132" s="356"/>
    </row>
    <row r="133" spans="1:8" s="359" customFormat="1" ht="15" x14ac:dyDescent="0.2">
      <c r="A133" s="279">
        <v>113</v>
      </c>
      <c r="B133" s="362"/>
      <c r="C133" s="280"/>
      <c r="D133" s="361"/>
      <c r="E133" s="159"/>
      <c r="F133" s="360"/>
      <c r="G133" s="360"/>
      <c r="H133" s="356"/>
    </row>
    <row r="134" spans="1:8" s="359" customFormat="1" ht="15" x14ac:dyDescent="0.2">
      <c r="A134" s="279">
        <v>114</v>
      </c>
      <c r="B134" s="362"/>
      <c r="C134" s="280"/>
      <c r="D134" s="361"/>
      <c r="E134" s="159"/>
      <c r="F134" s="360"/>
      <c r="G134" s="360"/>
      <c r="H134" s="356"/>
    </row>
    <row r="135" spans="1:8" s="359" customFormat="1" ht="15" x14ac:dyDescent="0.2">
      <c r="A135" s="279">
        <v>115</v>
      </c>
      <c r="B135" s="362"/>
      <c r="C135" s="280"/>
      <c r="D135" s="361"/>
      <c r="E135" s="159"/>
      <c r="F135" s="360"/>
      <c r="G135" s="360"/>
      <c r="H135" s="356"/>
    </row>
    <row r="136" spans="1:8" s="359" customFormat="1" ht="15" x14ac:dyDescent="0.2">
      <c r="A136" s="279">
        <v>116</v>
      </c>
      <c r="B136" s="362"/>
      <c r="C136" s="280"/>
      <c r="D136" s="361"/>
      <c r="E136" s="159"/>
      <c r="F136" s="360"/>
      <c r="G136" s="360"/>
      <c r="H136" s="356"/>
    </row>
    <row r="137" spans="1:8" s="359" customFormat="1" ht="15" x14ac:dyDescent="0.2">
      <c r="A137" s="279">
        <v>117</v>
      </c>
      <c r="B137" s="362"/>
      <c r="C137" s="280"/>
      <c r="D137" s="361"/>
      <c r="E137" s="159"/>
      <c r="F137" s="360"/>
      <c r="G137" s="360"/>
      <c r="H137" s="356"/>
    </row>
    <row r="138" spans="1:8" s="359" customFormat="1" ht="15" x14ac:dyDescent="0.2">
      <c r="A138" s="279">
        <v>118</v>
      </c>
      <c r="B138" s="362"/>
      <c r="C138" s="280"/>
      <c r="D138" s="361"/>
      <c r="E138" s="159"/>
      <c r="F138" s="360"/>
      <c r="G138" s="360"/>
      <c r="H138" s="356"/>
    </row>
    <row r="139" spans="1:8" s="359" customFormat="1" ht="15" x14ac:dyDescent="0.2">
      <c r="A139" s="279">
        <v>119</v>
      </c>
      <c r="B139" s="362"/>
      <c r="C139" s="280"/>
      <c r="D139" s="361"/>
      <c r="E139" s="159"/>
      <c r="F139" s="360"/>
      <c r="G139" s="360"/>
      <c r="H139" s="356"/>
    </row>
    <row r="140" spans="1:8" s="359" customFormat="1" ht="15" x14ac:dyDescent="0.2">
      <c r="A140" s="279">
        <v>120</v>
      </c>
      <c r="B140" s="362"/>
      <c r="C140" s="280"/>
      <c r="D140" s="361"/>
      <c r="E140" s="159"/>
      <c r="F140" s="360"/>
      <c r="G140" s="360"/>
      <c r="H140" s="356"/>
    </row>
    <row r="141" spans="1:8" s="359" customFormat="1" ht="15" x14ac:dyDescent="0.2">
      <c r="A141" s="279">
        <v>121</v>
      </c>
      <c r="B141" s="362"/>
      <c r="C141" s="280"/>
      <c r="D141" s="361"/>
      <c r="E141" s="159"/>
      <c r="F141" s="360"/>
      <c r="G141" s="360"/>
      <c r="H141" s="356"/>
    </row>
    <row r="142" spans="1:8" s="359" customFormat="1" ht="15" x14ac:dyDescent="0.2">
      <c r="A142" s="279">
        <v>122</v>
      </c>
      <c r="B142" s="362"/>
      <c r="C142" s="280"/>
      <c r="D142" s="361"/>
      <c r="E142" s="159"/>
      <c r="F142" s="360"/>
      <c r="G142" s="360"/>
      <c r="H142" s="356"/>
    </row>
    <row r="143" spans="1:8" s="359" customFormat="1" ht="15" x14ac:dyDescent="0.2">
      <c r="A143" s="279">
        <v>123</v>
      </c>
      <c r="B143" s="362"/>
      <c r="C143" s="280"/>
      <c r="D143" s="361"/>
      <c r="E143" s="159"/>
      <c r="F143" s="360"/>
      <c r="G143" s="360"/>
      <c r="H143" s="356"/>
    </row>
    <row r="144" spans="1:8" s="359" customFormat="1" ht="15" x14ac:dyDescent="0.2">
      <c r="A144" s="279">
        <v>124</v>
      </c>
      <c r="B144" s="362"/>
      <c r="C144" s="280"/>
      <c r="D144" s="361"/>
      <c r="E144" s="159"/>
      <c r="F144" s="360"/>
      <c r="G144" s="360"/>
      <c r="H144" s="356"/>
    </row>
    <row r="145" spans="1:8" s="359" customFormat="1" ht="15" x14ac:dyDescent="0.2">
      <c r="A145" s="279">
        <v>125</v>
      </c>
      <c r="B145" s="362"/>
      <c r="C145" s="280"/>
      <c r="D145" s="361"/>
      <c r="E145" s="159"/>
      <c r="F145" s="360"/>
      <c r="G145" s="360"/>
      <c r="H145" s="356"/>
    </row>
    <row r="146" spans="1:8" s="359" customFormat="1" ht="15" x14ac:dyDescent="0.2">
      <c r="A146" s="279">
        <v>126</v>
      </c>
      <c r="B146" s="362"/>
      <c r="C146" s="280"/>
      <c r="D146" s="361"/>
      <c r="E146" s="159"/>
      <c r="F146" s="360"/>
      <c r="G146" s="360"/>
      <c r="H146" s="356"/>
    </row>
    <row r="147" spans="1:8" s="359" customFormat="1" ht="15" x14ac:dyDescent="0.2">
      <c r="A147" s="279">
        <v>127</v>
      </c>
      <c r="B147" s="362"/>
      <c r="C147" s="280"/>
      <c r="D147" s="361"/>
      <c r="E147" s="159"/>
      <c r="F147" s="360"/>
      <c r="G147" s="360"/>
      <c r="H147" s="356"/>
    </row>
    <row r="148" spans="1:8" s="359" customFormat="1" ht="15" x14ac:dyDescent="0.2">
      <c r="A148" s="279">
        <v>128</v>
      </c>
      <c r="B148" s="362"/>
      <c r="C148" s="280"/>
      <c r="D148" s="361"/>
      <c r="E148" s="159"/>
      <c r="F148" s="360"/>
      <c r="G148" s="360"/>
      <c r="H148" s="356"/>
    </row>
    <row r="149" spans="1:8" s="359" customFormat="1" ht="15" x14ac:dyDescent="0.2">
      <c r="A149" s="279">
        <v>129</v>
      </c>
      <c r="B149" s="362"/>
      <c r="C149" s="280"/>
      <c r="D149" s="361"/>
      <c r="E149" s="159"/>
      <c r="F149" s="360"/>
      <c r="G149" s="360"/>
      <c r="H149" s="356"/>
    </row>
    <row r="150" spans="1:8" s="359" customFormat="1" ht="15" x14ac:dyDescent="0.2">
      <c r="A150" s="279">
        <v>130</v>
      </c>
      <c r="B150" s="362"/>
      <c r="C150" s="280"/>
      <c r="D150" s="361"/>
      <c r="E150" s="159"/>
      <c r="F150" s="360"/>
      <c r="G150" s="360"/>
      <c r="H150" s="356"/>
    </row>
    <row r="151" spans="1:8" s="359" customFormat="1" ht="15" x14ac:dyDescent="0.2">
      <c r="A151" s="279">
        <v>131</v>
      </c>
      <c r="B151" s="362"/>
      <c r="C151" s="280"/>
      <c r="D151" s="361"/>
      <c r="E151" s="159"/>
      <c r="F151" s="360"/>
      <c r="G151" s="360"/>
      <c r="H151" s="356"/>
    </row>
    <row r="152" spans="1:8" s="359" customFormat="1" ht="15" x14ac:dyDescent="0.2">
      <c r="A152" s="279">
        <v>132</v>
      </c>
      <c r="B152" s="362"/>
      <c r="C152" s="280"/>
      <c r="D152" s="361"/>
      <c r="E152" s="159"/>
      <c r="F152" s="360"/>
      <c r="G152" s="360"/>
      <c r="H152" s="356"/>
    </row>
    <row r="153" spans="1:8" s="359" customFormat="1" ht="15" x14ac:dyDescent="0.2">
      <c r="A153" s="279">
        <v>133</v>
      </c>
      <c r="B153" s="362"/>
      <c r="C153" s="280"/>
      <c r="D153" s="361"/>
      <c r="E153" s="159"/>
      <c r="F153" s="360"/>
      <c r="G153" s="360"/>
      <c r="H153" s="356"/>
    </row>
    <row r="154" spans="1:8" s="359" customFormat="1" ht="15" x14ac:dyDescent="0.2">
      <c r="A154" s="279">
        <v>134</v>
      </c>
      <c r="B154" s="362"/>
      <c r="C154" s="280"/>
      <c r="D154" s="361"/>
      <c r="E154" s="159"/>
      <c r="F154" s="360"/>
      <c r="G154" s="360"/>
      <c r="H154" s="356"/>
    </row>
    <row r="155" spans="1:8" s="359" customFormat="1" ht="15" x14ac:dyDescent="0.2">
      <c r="A155" s="279">
        <v>135</v>
      </c>
      <c r="B155" s="362"/>
      <c r="C155" s="280"/>
      <c r="D155" s="361"/>
      <c r="E155" s="159"/>
      <c r="F155" s="360"/>
      <c r="G155" s="360"/>
      <c r="H155" s="356"/>
    </row>
    <row r="156" spans="1:8" s="359" customFormat="1" ht="15" x14ac:dyDescent="0.2">
      <c r="A156" s="279">
        <v>136</v>
      </c>
      <c r="B156" s="362"/>
      <c r="C156" s="280"/>
      <c r="D156" s="361"/>
      <c r="E156" s="159"/>
      <c r="F156" s="360"/>
      <c r="G156" s="360"/>
      <c r="H156" s="356"/>
    </row>
    <row r="157" spans="1:8" s="359" customFormat="1" ht="15" x14ac:dyDescent="0.2">
      <c r="A157" s="279">
        <v>137</v>
      </c>
      <c r="B157" s="362"/>
      <c r="C157" s="280"/>
      <c r="D157" s="361"/>
      <c r="E157" s="159"/>
      <c r="F157" s="360"/>
      <c r="G157" s="360"/>
      <c r="H157" s="356"/>
    </row>
    <row r="158" spans="1:8" s="359" customFormat="1" ht="15" x14ac:dyDescent="0.2">
      <c r="A158" s="279">
        <v>138</v>
      </c>
      <c r="B158" s="362"/>
      <c r="C158" s="280"/>
      <c r="D158" s="361"/>
      <c r="E158" s="159"/>
      <c r="F158" s="360"/>
      <c r="G158" s="360"/>
      <c r="H158" s="356"/>
    </row>
    <row r="159" spans="1:8" s="359" customFormat="1" ht="15" x14ac:dyDescent="0.2">
      <c r="A159" s="279">
        <v>139</v>
      </c>
      <c r="B159" s="362"/>
      <c r="C159" s="280"/>
      <c r="D159" s="361"/>
      <c r="E159" s="159"/>
      <c r="F159" s="360"/>
      <c r="G159" s="360"/>
      <c r="H159" s="356"/>
    </row>
    <row r="160" spans="1:8" s="359" customFormat="1" ht="15" x14ac:dyDescent="0.2">
      <c r="A160" s="279">
        <v>140</v>
      </c>
      <c r="B160" s="362"/>
      <c r="C160" s="280"/>
      <c r="D160" s="361"/>
      <c r="E160" s="159"/>
      <c r="F160" s="360"/>
      <c r="G160" s="360"/>
      <c r="H160" s="356"/>
    </row>
    <row r="161" spans="1:8" s="359" customFormat="1" ht="15" x14ac:dyDescent="0.2">
      <c r="A161" s="279">
        <v>141</v>
      </c>
      <c r="B161" s="362"/>
      <c r="C161" s="280"/>
      <c r="D161" s="361"/>
      <c r="E161" s="159"/>
      <c r="F161" s="360"/>
      <c r="G161" s="360"/>
      <c r="H161" s="356"/>
    </row>
    <row r="162" spans="1:8" s="359" customFormat="1" ht="15" x14ac:dyDescent="0.2">
      <c r="A162" s="279">
        <v>142</v>
      </c>
      <c r="B162" s="362"/>
      <c r="C162" s="280"/>
      <c r="D162" s="361"/>
      <c r="E162" s="159"/>
      <c r="F162" s="360"/>
      <c r="G162" s="360"/>
      <c r="H162" s="356"/>
    </row>
    <row r="163" spans="1:8" s="359" customFormat="1" ht="15" x14ac:dyDescent="0.2">
      <c r="A163" s="279">
        <v>143</v>
      </c>
      <c r="B163" s="362"/>
      <c r="C163" s="280"/>
      <c r="D163" s="361"/>
      <c r="E163" s="159"/>
      <c r="F163" s="360"/>
      <c r="G163" s="360"/>
      <c r="H163" s="356"/>
    </row>
    <row r="164" spans="1:8" s="359" customFormat="1" ht="15" x14ac:dyDescent="0.2">
      <c r="A164" s="279">
        <v>144</v>
      </c>
      <c r="B164" s="362"/>
      <c r="C164" s="280"/>
      <c r="D164" s="361"/>
      <c r="E164" s="159"/>
      <c r="F164" s="360"/>
      <c r="G164" s="360"/>
      <c r="H164" s="356"/>
    </row>
    <row r="165" spans="1:8" s="359" customFormat="1" ht="15" x14ac:dyDescent="0.2">
      <c r="A165" s="279">
        <v>145</v>
      </c>
      <c r="B165" s="362"/>
      <c r="C165" s="280"/>
      <c r="D165" s="361"/>
      <c r="E165" s="159"/>
      <c r="F165" s="360"/>
      <c r="G165" s="360"/>
      <c r="H165" s="356"/>
    </row>
    <row r="166" spans="1:8" s="359" customFormat="1" ht="15" x14ac:dyDescent="0.2">
      <c r="A166" s="279">
        <v>146</v>
      </c>
      <c r="B166" s="362"/>
      <c r="C166" s="280"/>
      <c r="D166" s="361"/>
      <c r="E166" s="159"/>
      <c r="F166" s="360"/>
      <c r="G166" s="360"/>
      <c r="H166" s="356"/>
    </row>
    <row r="167" spans="1:8" s="359" customFormat="1" ht="15" x14ac:dyDescent="0.2">
      <c r="A167" s="279">
        <v>147</v>
      </c>
      <c r="B167" s="362"/>
      <c r="C167" s="280"/>
      <c r="D167" s="361"/>
      <c r="E167" s="159"/>
      <c r="F167" s="360"/>
      <c r="G167" s="360"/>
      <c r="H167" s="356"/>
    </row>
    <row r="168" spans="1:8" s="359" customFormat="1" ht="15" x14ac:dyDescent="0.2">
      <c r="A168" s="279">
        <v>148</v>
      </c>
      <c r="B168" s="362"/>
      <c r="C168" s="280"/>
      <c r="D168" s="361"/>
      <c r="E168" s="159"/>
      <c r="F168" s="360"/>
      <c r="G168" s="360"/>
      <c r="H168" s="356"/>
    </row>
    <row r="169" spans="1:8" s="359" customFormat="1" ht="15" x14ac:dyDescent="0.2">
      <c r="A169" s="279">
        <v>149</v>
      </c>
      <c r="B169" s="362"/>
      <c r="C169" s="280"/>
      <c r="D169" s="361"/>
      <c r="E169" s="159"/>
      <c r="F169" s="360"/>
      <c r="G169" s="360"/>
      <c r="H169" s="356"/>
    </row>
    <row r="170" spans="1:8" s="359" customFormat="1" ht="15" x14ac:dyDescent="0.2">
      <c r="A170" s="279">
        <v>150</v>
      </c>
      <c r="B170" s="362"/>
      <c r="C170" s="280"/>
      <c r="D170" s="361"/>
      <c r="E170" s="159"/>
      <c r="F170" s="360"/>
      <c r="G170" s="360"/>
      <c r="H170" s="356"/>
    </row>
    <row r="171" spans="1:8" s="359" customFormat="1" ht="15" x14ac:dyDescent="0.2">
      <c r="A171" s="279">
        <v>151</v>
      </c>
      <c r="B171" s="362"/>
      <c r="C171" s="280"/>
      <c r="D171" s="361"/>
      <c r="E171" s="159"/>
      <c r="F171" s="360"/>
      <c r="G171" s="360"/>
      <c r="H171" s="356"/>
    </row>
    <row r="172" spans="1:8" s="359" customFormat="1" ht="15" x14ac:dyDescent="0.2">
      <c r="A172" s="279">
        <v>152</v>
      </c>
      <c r="B172" s="362"/>
      <c r="C172" s="280"/>
      <c r="D172" s="361"/>
      <c r="E172" s="159"/>
      <c r="F172" s="360"/>
      <c r="G172" s="360"/>
      <c r="H172" s="356"/>
    </row>
    <row r="173" spans="1:8" s="359" customFormat="1" ht="15" x14ac:dyDescent="0.2">
      <c r="A173" s="279">
        <v>153</v>
      </c>
      <c r="B173" s="362"/>
      <c r="C173" s="280"/>
      <c r="D173" s="361"/>
      <c r="E173" s="159"/>
      <c r="F173" s="360"/>
      <c r="G173" s="360"/>
      <c r="H173" s="356"/>
    </row>
    <row r="174" spans="1:8" s="359" customFormat="1" ht="15" x14ac:dyDescent="0.2">
      <c r="A174" s="279">
        <v>154</v>
      </c>
      <c r="B174" s="362"/>
      <c r="C174" s="280"/>
      <c r="D174" s="361"/>
      <c r="E174" s="159"/>
      <c r="F174" s="360"/>
      <c r="G174" s="360"/>
      <c r="H174" s="356"/>
    </row>
    <row r="175" spans="1:8" s="359" customFormat="1" ht="15" x14ac:dyDescent="0.2">
      <c r="A175" s="279">
        <v>155</v>
      </c>
      <c r="B175" s="362"/>
      <c r="C175" s="280"/>
      <c r="D175" s="361"/>
      <c r="E175" s="159"/>
      <c r="F175" s="360"/>
      <c r="G175" s="360"/>
      <c r="H175" s="356"/>
    </row>
    <row r="176" spans="1:8" s="359" customFormat="1" ht="15" x14ac:dyDescent="0.2">
      <c r="A176" s="279">
        <v>156</v>
      </c>
      <c r="B176" s="362"/>
      <c r="C176" s="280"/>
      <c r="D176" s="361"/>
      <c r="E176" s="159"/>
      <c r="F176" s="360"/>
      <c r="G176" s="360"/>
      <c r="H176" s="356"/>
    </row>
    <row r="177" spans="1:8" s="359" customFormat="1" ht="15" x14ac:dyDescent="0.2">
      <c r="A177" s="279">
        <v>157</v>
      </c>
      <c r="B177" s="362"/>
      <c r="C177" s="280"/>
      <c r="D177" s="361"/>
      <c r="E177" s="159"/>
      <c r="F177" s="360"/>
      <c r="G177" s="360"/>
      <c r="H177" s="356"/>
    </row>
    <row r="178" spans="1:8" s="359" customFormat="1" ht="15" x14ac:dyDescent="0.2">
      <c r="A178" s="279">
        <v>158</v>
      </c>
      <c r="B178" s="362"/>
      <c r="C178" s="280"/>
      <c r="D178" s="361"/>
      <c r="E178" s="159"/>
      <c r="F178" s="360"/>
      <c r="G178" s="360"/>
      <c r="H178" s="356"/>
    </row>
    <row r="179" spans="1:8" s="359" customFormat="1" ht="15" x14ac:dyDescent="0.2">
      <c r="A179" s="279">
        <v>159</v>
      </c>
      <c r="B179" s="362"/>
      <c r="C179" s="280"/>
      <c r="D179" s="361"/>
      <c r="E179" s="159"/>
      <c r="F179" s="360"/>
      <c r="G179" s="360"/>
      <c r="H179" s="356"/>
    </row>
    <row r="180" spans="1:8" s="359" customFormat="1" ht="15" x14ac:dyDescent="0.2">
      <c r="A180" s="279">
        <v>160</v>
      </c>
      <c r="B180" s="362"/>
      <c r="C180" s="280"/>
      <c r="D180" s="361"/>
      <c r="E180" s="159"/>
      <c r="F180" s="360"/>
      <c r="G180" s="360"/>
      <c r="H180" s="356"/>
    </row>
    <row r="181" spans="1:8" s="359" customFormat="1" ht="15" x14ac:dyDescent="0.2">
      <c r="A181" s="279">
        <v>161</v>
      </c>
      <c r="B181" s="362"/>
      <c r="C181" s="280"/>
      <c r="D181" s="361"/>
      <c r="E181" s="159"/>
      <c r="F181" s="360"/>
      <c r="G181" s="360"/>
      <c r="H181" s="356"/>
    </row>
    <row r="182" spans="1:8" s="359" customFormat="1" ht="15" x14ac:dyDescent="0.2">
      <c r="A182" s="279">
        <v>162</v>
      </c>
      <c r="B182" s="362"/>
      <c r="C182" s="280"/>
      <c r="D182" s="361"/>
      <c r="E182" s="159"/>
      <c r="F182" s="360"/>
      <c r="G182" s="360"/>
      <c r="H182" s="356"/>
    </row>
    <row r="183" spans="1:8" s="359" customFormat="1" ht="15" x14ac:dyDescent="0.2">
      <c r="A183" s="279">
        <v>163</v>
      </c>
      <c r="B183" s="362"/>
      <c r="C183" s="280"/>
      <c r="D183" s="361"/>
      <c r="E183" s="159"/>
      <c r="F183" s="360"/>
      <c r="G183" s="360"/>
      <c r="H183" s="356"/>
    </row>
    <row r="184" spans="1:8" s="359" customFormat="1" ht="15" x14ac:dyDescent="0.2">
      <c r="A184" s="279">
        <v>164</v>
      </c>
      <c r="B184" s="362"/>
      <c r="C184" s="280"/>
      <c r="D184" s="361"/>
      <c r="E184" s="159"/>
      <c r="F184" s="360"/>
      <c r="G184" s="360"/>
      <c r="H184" s="356"/>
    </row>
    <row r="185" spans="1:8" s="359" customFormat="1" ht="15" x14ac:dyDescent="0.2">
      <c r="A185" s="279">
        <v>165</v>
      </c>
      <c r="B185" s="362"/>
      <c r="C185" s="280"/>
      <c r="D185" s="361"/>
      <c r="E185" s="159"/>
      <c r="F185" s="360"/>
      <c r="G185" s="360"/>
      <c r="H185" s="356"/>
    </row>
    <row r="186" spans="1:8" s="359" customFormat="1" ht="15" x14ac:dyDescent="0.2">
      <c r="A186" s="279">
        <v>166</v>
      </c>
      <c r="B186" s="362"/>
      <c r="C186" s="280"/>
      <c r="D186" s="361"/>
      <c r="E186" s="159"/>
      <c r="F186" s="360"/>
      <c r="G186" s="360"/>
      <c r="H186" s="356"/>
    </row>
    <row r="187" spans="1:8" s="359" customFormat="1" ht="15" x14ac:dyDescent="0.2">
      <c r="A187" s="279">
        <v>167</v>
      </c>
      <c r="B187" s="362"/>
      <c r="C187" s="280"/>
      <c r="D187" s="361"/>
      <c r="E187" s="159"/>
      <c r="F187" s="360"/>
      <c r="G187" s="360"/>
      <c r="H187" s="356"/>
    </row>
    <row r="188" spans="1:8" s="359" customFormat="1" ht="15" x14ac:dyDescent="0.2">
      <c r="A188" s="279">
        <v>168</v>
      </c>
      <c r="B188" s="362"/>
      <c r="C188" s="280"/>
      <c r="D188" s="361"/>
      <c r="E188" s="159"/>
      <c r="F188" s="360"/>
      <c r="G188" s="360"/>
      <c r="H188" s="356"/>
    </row>
    <row r="189" spans="1:8" s="359" customFormat="1" ht="15" x14ac:dyDescent="0.2">
      <c r="A189" s="279">
        <v>169</v>
      </c>
      <c r="B189" s="362"/>
      <c r="C189" s="280"/>
      <c r="D189" s="361"/>
      <c r="E189" s="159"/>
      <c r="F189" s="360"/>
      <c r="G189" s="360"/>
      <c r="H189" s="356"/>
    </row>
    <row r="190" spans="1:8" s="359" customFormat="1" ht="15" x14ac:dyDescent="0.2">
      <c r="A190" s="279">
        <v>170</v>
      </c>
      <c r="B190" s="362"/>
      <c r="C190" s="280"/>
      <c r="D190" s="361"/>
      <c r="E190" s="159"/>
      <c r="F190" s="360"/>
      <c r="G190" s="360"/>
      <c r="H190" s="356"/>
    </row>
    <row r="191" spans="1:8" s="359" customFormat="1" ht="15" x14ac:dyDescent="0.2">
      <c r="A191" s="279">
        <v>171</v>
      </c>
      <c r="B191" s="362"/>
      <c r="C191" s="280"/>
      <c r="D191" s="361"/>
      <c r="E191" s="159"/>
      <c r="F191" s="360"/>
      <c r="G191" s="360"/>
      <c r="H191" s="356"/>
    </row>
    <row r="192" spans="1:8" s="359" customFormat="1" ht="15" x14ac:dyDescent="0.2">
      <c r="A192" s="279">
        <v>172</v>
      </c>
      <c r="B192" s="362"/>
      <c r="C192" s="280"/>
      <c r="D192" s="361"/>
      <c r="E192" s="159"/>
      <c r="F192" s="360"/>
      <c r="G192" s="360"/>
      <c r="H192" s="356"/>
    </row>
    <row r="193" spans="1:8" s="359" customFormat="1" ht="15" x14ac:dyDescent="0.2">
      <c r="A193" s="279">
        <v>173</v>
      </c>
      <c r="B193" s="362"/>
      <c r="C193" s="280"/>
      <c r="D193" s="361"/>
      <c r="E193" s="159"/>
      <c r="F193" s="360"/>
      <c r="G193" s="360"/>
      <c r="H193" s="356"/>
    </row>
    <row r="194" spans="1:8" s="359" customFormat="1" ht="15" x14ac:dyDescent="0.2">
      <c r="A194" s="279">
        <v>174</v>
      </c>
      <c r="B194" s="362"/>
      <c r="C194" s="280"/>
      <c r="D194" s="361"/>
      <c r="E194" s="159"/>
      <c r="F194" s="360"/>
      <c r="G194" s="360"/>
      <c r="H194" s="356"/>
    </row>
    <row r="195" spans="1:8" s="359" customFormat="1" ht="15" x14ac:dyDescent="0.2">
      <c r="A195" s="279">
        <v>175</v>
      </c>
      <c r="B195" s="362"/>
      <c r="C195" s="280"/>
      <c r="D195" s="361"/>
      <c r="E195" s="159"/>
      <c r="F195" s="360"/>
      <c r="G195" s="360"/>
      <c r="H195" s="356"/>
    </row>
    <row r="196" spans="1:8" s="359" customFormat="1" ht="15" x14ac:dyDescent="0.2">
      <c r="A196" s="279">
        <v>176</v>
      </c>
      <c r="B196" s="362"/>
      <c r="C196" s="280"/>
      <c r="D196" s="361"/>
      <c r="E196" s="159"/>
      <c r="F196" s="360"/>
      <c r="G196" s="360"/>
      <c r="H196" s="356"/>
    </row>
    <row r="197" spans="1:8" s="359" customFormat="1" ht="15" x14ac:dyDescent="0.2">
      <c r="A197" s="279">
        <v>177</v>
      </c>
      <c r="B197" s="362"/>
      <c r="C197" s="280"/>
      <c r="D197" s="361"/>
      <c r="E197" s="159"/>
      <c r="F197" s="360"/>
      <c r="G197" s="360"/>
      <c r="H197" s="356"/>
    </row>
    <row r="198" spans="1:8" s="359" customFormat="1" ht="15" x14ac:dyDescent="0.2">
      <c r="A198" s="279">
        <v>178</v>
      </c>
      <c r="B198" s="362"/>
      <c r="C198" s="280"/>
      <c r="D198" s="361"/>
      <c r="E198" s="159"/>
      <c r="F198" s="360"/>
      <c r="G198" s="360"/>
      <c r="H198" s="356"/>
    </row>
    <row r="199" spans="1:8" s="359" customFormat="1" ht="15" x14ac:dyDescent="0.2">
      <c r="A199" s="279">
        <v>179</v>
      </c>
      <c r="B199" s="362"/>
      <c r="C199" s="280"/>
      <c r="D199" s="361"/>
      <c r="E199" s="159"/>
      <c r="F199" s="360"/>
      <c r="G199" s="360"/>
      <c r="H199" s="356"/>
    </row>
    <row r="200" spans="1:8" s="359" customFormat="1" ht="15" x14ac:dyDescent="0.2">
      <c r="A200" s="279">
        <v>180</v>
      </c>
      <c r="B200" s="362"/>
      <c r="C200" s="280"/>
      <c r="D200" s="361"/>
      <c r="E200" s="159"/>
      <c r="F200" s="360"/>
      <c r="G200" s="360"/>
      <c r="H200" s="356"/>
    </row>
    <row r="201" spans="1:8" s="359" customFormat="1" ht="15" x14ac:dyDescent="0.2">
      <c r="A201" s="279">
        <v>181</v>
      </c>
      <c r="B201" s="362"/>
      <c r="C201" s="280"/>
      <c r="D201" s="361"/>
      <c r="E201" s="159"/>
      <c r="F201" s="360"/>
      <c r="G201" s="360"/>
      <c r="H201" s="356"/>
    </row>
    <row r="202" spans="1:8" s="359" customFormat="1" ht="15" x14ac:dyDescent="0.2">
      <c r="A202" s="279">
        <v>182</v>
      </c>
      <c r="B202" s="362"/>
      <c r="C202" s="280"/>
      <c r="D202" s="361"/>
      <c r="E202" s="159"/>
      <c r="F202" s="360"/>
      <c r="G202" s="360"/>
      <c r="H202" s="356"/>
    </row>
    <row r="203" spans="1:8" s="359" customFormat="1" ht="15" x14ac:dyDescent="0.2">
      <c r="A203" s="279">
        <v>183</v>
      </c>
      <c r="B203" s="362"/>
      <c r="C203" s="280"/>
      <c r="D203" s="361"/>
      <c r="E203" s="159"/>
      <c r="F203" s="360"/>
      <c r="G203" s="360"/>
      <c r="H203" s="356"/>
    </row>
    <row r="204" spans="1:8" s="359" customFormat="1" ht="15" x14ac:dyDescent="0.2">
      <c r="A204" s="279">
        <v>184</v>
      </c>
      <c r="B204" s="362"/>
      <c r="C204" s="280"/>
      <c r="D204" s="361"/>
      <c r="E204" s="159"/>
      <c r="F204" s="360"/>
      <c r="G204" s="360"/>
      <c r="H204" s="356"/>
    </row>
    <row r="205" spans="1:8" s="359" customFormat="1" ht="15" x14ac:dyDescent="0.2">
      <c r="A205" s="279">
        <v>185</v>
      </c>
      <c r="B205" s="362"/>
      <c r="C205" s="280"/>
      <c r="D205" s="361"/>
      <c r="E205" s="159"/>
      <c r="F205" s="360"/>
      <c r="G205" s="360"/>
      <c r="H205" s="356"/>
    </row>
    <row r="206" spans="1:8" s="359" customFormat="1" ht="15" x14ac:dyDescent="0.2">
      <c r="A206" s="279">
        <v>186</v>
      </c>
      <c r="B206" s="362"/>
      <c r="C206" s="280"/>
      <c r="D206" s="361"/>
      <c r="E206" s="159"/>
      <c r="F206" s="360"/>
      <c r="G206" s="360"/>
      <c r="H206" s="356"/>
    </row>
    <row r="207" spans="1:8" s="359" customFormat="1" ht="15" x14ac:dyDescent="0.2">
      <c r="A207" s="279">
        <v>187</v>
      </c>
      <c r="B207" s="362"/>
      <c r="C207" s="280"/>
      <c r="D207" s="361"/>
      <c r="E207" s="159"/>
      <c r="F207" s="360"/>
      <c r="G207" s="360"/>
      <c r="H207" s="356"/>
    </row>
    <row r="208" spans="1:8" s="359" customFormat="1" ht="15" x14ac:dyDescent="0.2">
      <c r="A208" s="279">
        <v>188</v>
      </c>
      <c r="B208" s="362"/>
      <c r="C208" s="280"/>
      <c r="D208" s="361"/>
      <c r="E208" s="159"/>
      <c r="F208" s="360"/>
      <c r="G208" s="360"/>
      <c r="H208" s="356"/>
    </row>
    <row r="209" spans="1:8" s="359" customFormat="1" ht="15" x14ac:dyDescent="0.2">
      <c r="A209" s="279">
        <v>189</v>
      </c>
      <c r="B209" s="362"/>
      <c r="C209" s="280"/>
      <c r="D209" s="361"/>
      <c r="E209" s="159"/>
      <c r="F209" s="360"/>
      <c r="G209" s="360"/>
      <c r="H209" s="356"/>
    </row>
    <row r="210" spans="1:8" s="359" customFormat="1" ht="15" x14ac:dyDescent="0.2">
      <c r="A210" s="279">
        <v>190</v>
      </c>
      <c r="B210" s="362"/>
      <c r="C210" s="280"/>
      <c r="D210" s="361"/>
      <c r="E210" s="159"/>
      <c r="F210" s="360"/>
      <c r="G210" s="360"/>
      <c r="H210" s="356"/>
    </row>
    <row r="211" spans="1:8" s="359" customFormat="1" ht="15" x14ac:dyDescent="0.2">
      <c r="A211" s="279">
        <v>191</v>
      </c>
      <c r="B211" s="362"/>
      <c r="C211" s="280"/>
      <c r="D211" s="361"/>
      <c r="E211" s="159"/>
      <c r="F211" s="360"/>
      <c r="G211" s="360"/>
      <c r="H211" s="356"/>
    </row>
    <row r="212" spans="1:8" s="359" customFormat="1" ht="15" x14ac:dyDescent="0.2">
      <c r="A212" s="279">
        <v>192</v>
      </c>
      <c r="B212" s="362"/>
      <c r="C212" s="280"/>
      <c r="D212" s="361"/>
      <c r="E212" s="159"/>
      <c r="F212" s="360"/>
      <c r="G212" s="360"/>
      <c r="H212" s="356"/>
    </row>
    <row r="213" spans="1:8" s="359" customFormat="1" ht="15" x14ac:dyDescent="0.2">
      <c r="A213" s="279">
        <v>193</v>
      </c>
      <c r="B213" s="362"/>
      <c r="C213" s="280"/>
      <c r="D213" s="361"/>
      <c r="E213" s="159"/>
      <c r="F213" s="360"/>
      <c r="G213" s="360"/>
      <c r="H213" s="356"/>
    </row>
    <row r="214" spans="1:8" s="359" customFormat="1" ht="15" x14ac:dyDescent="0.2">
      <c r="A214" s="279">
        <v>194</v>
      </c>
      <c r="B214" s="362"/>
      <c r="C214" s="280"/>
      <c r="D214" s="361"/>
      <c r="E214" s="159"/>
      <c r="F214" s="360"/>
      <c r="G214" s="360"/>
      <c r="H214" s="356"/>
    </row>
    <row r="215" spans="1:8" s="359" customFormat="1" ht="15" x14ac:dyDescent="0.2">
      <c r="A215" s="279">
        <v>195</v>
      </c>
      <c r="B215" s="362"/>
      <c r="C215" s="280"/>
      <c r="D215" s="361"/>
      <c r="E215" s="159"/>
      <c r="F215" s="360"/>
      <c r="G215" s="360"/>
      <c r="H215" s="356"/>
    </row>
    <row r="216" spans="1:8" s="359" customFormat="1" ht="15" x14ac:dyDescent="0.2">
      <c r="A216" s="279">
        <v>196</v>
      </c>
      <c r="B216" s="362"/>
      <c r="C216" s="280"/>
      <c r="D216" s="361"/>
      <c r="E216" s="159"/>
      <c r="F216" s="360"/>
      <c r="G216" s="360"/>
      <c r="H216" s="356"/>
    </row>
    <row r="217" spans="1:8" s="359" customFormat="1" ht="15" x14ac:dyDescent="0.2">
      <c r="A217" s="279">
        <v>197</v>
      </c>
      <c r="B217" s="362"/>
      <c r="C217" s="280"/>
      <c r="D217" s="361"/>
      <c r="E217" s="159"/>
      <c r="F217" s="360"/>
      <c r="G217" s="360"/>
      <c r="H217" s="356"/>
    </row>
    <row r="218" spans="1:8" s="359" customFormat="1" ht="15" x14ac:dyDescent="0.2">
      <c r="A218" s="279">
        <v>198</v>
      </c>
      <c r="B218" s="362"/>
      <c r="C218" s="280"/>
      <c r="D218" s="361"/>
      <c r="E218" s="159"/>
      <c r="F218" s="360"/>
      <c r="G218" s="360"/>
      <c r="H218" s="356"/>
    </row>
    <row r="219" spans="1:8" s="359" customFormat="1" ht="15" x14ac:dyDescent="0.2">
      <c r="A219" s="279">
        <v>199</v>
      </c>
      <c r="B219" s="362"/>
      <c r="C219" s="280"/>
      <c r="D219" s="361"/>
      <c r="E219" s="159"/>
      <c r="F219" s="360"/>
      <c r="G219" s="360"/>
      <c r="H219" s="356"/>
    </row>
    <row r="220" spans="1:8" s="359" customFormat="1" ht="15" x14ac:dyDescent="0.2">
      <c r="A220" s="279">
        <v>200</v>
      </c>
      <c r="B220" s="362"/>
      <c r="C220" s="280"/>
      <c r="D220" s="361"/>
      <c r="E220" s="159"/>
      <c r="F220" s="360"/>
      <c r="G220" s="360"/>
      <c r="H220" s="356"/>
    </row>
    <row r="221" spans="1:8" s="359" customFormat="1" ht="15" x14ac:dyDescent="0.2">
      <c r="A221" s="279">
        <v>201</v>
      </c>
      <c r="B221" s="362"/>
      <c r="C221" s="280"/>
      <c r="D221" s="361"/>
      <c r="E221" s="159"/>
      <c r="F221" s="360"/>
      <c r="G221" s="360"/>
      <c r="H221" s="356"/>
    </row>
    <row r="222" spans="1:8" s="359" customFormat="1" ht="15" x14ac:dyDescent="0.2">
      <c r="A222" s="279">
        <v>202</v>
      </c>
      <c r="B222" s="362"/>
      <c r="C222" s="280"/>
      <c r="D222" s="361"/>
      <c r="E222" s="159"/>
      <c r="F222" s="360"/>
      <c r="G222" s="360"/>
      <c r="H222" s="356"/>
    </row>
    <row r="223" spans="1:8" s="359" customFormat="1" ht="15" x14ac:dyDescent="0.2">
      <c r="A223" s="279">
        <v>203</v>
      </c>
      <c r="B223" s="362"/>
      <c r="C223" s="280"/>
      <c r="D223" s="361"/>
      <c r="E223" s="159"/>
      <c r="F223" s="360"/>
      <c r="G223" s="360"/>
      <c r="H223" s="356"/>
    </row>
    <row r="224" spans="1:8" s="359" customFormat="1" ht="15" x14ac:dyDescent="0.2">
      <c r="A224" s="279">
        <v>204</v>
      </c>
      <c r="B224" s="362"/>
      <c r="C224" s="280"/>
      <c r="D224" s="361"/>
      <c r="E224" s="159"/>
      <c r="F224" s="360"/>
      <c r="G224" s="360"/>
      <c r="H224" s="356"/>
    </row>
    <row r="225" spans="1:8" s="359" customFormat="1" ht="15" x14ac:dyDescent="0.2">
      <c r="A225" s="279">
        <v>205</v>
      </c>
      <c r="B225" s="362"/>
      <c r="C225" s="280"/>
      <c r="D225" s="361"/>
      <c r="E225" s="159"/>
      <c r="F225" s="360"/>
      <c r="G225" s="360"/>
      <c r="H225" s="356"/>
    </row>
    <row r="226" spans="1:8" s="359" customFormat="1" ht="15" x14ac:dyDescent="0.2">
      <c r="A226" s="279">
        <v>206</v>
      </c>
      <c r="B226" s="362"/>
      <c r="C226" s="280"/>
      <c r="D226" s="361"/>
      <c r="E226" s="159"/>
      <c r="F226" s="360"/>
      <c r="G226" s="360"/>
      <c r="H226" s="356"/>
    </row>
    <row r="227" spans="1:8" s="359" customFormat="1" ht="15" x14ac:dyDescent="0.2">
      <c r="A227" s="279">
        <v>207</v>
      </c>
      <c r="B227" s="362"/>
      <c r="C227" s="280"/>
      <c r="D227" s="361"/>
      <c r="E227" s="159"/>
      <c r="F227" s="360"/>
      <c r="G227" s="360"/>
      <c r="H227" s="356"/>
    </row>
    <row r="228" spans="1:8" s="359" customFormat="1" ht="15" x14ac:dyDescent="0.2">
      <c r="A228" s="279">
        <v>208</v>
      </c>
      <c r="B228" s="362"/>
      <c r="C228" s="280"/>
      <c r="D228" s="361"/>
      <c r="E228" s="159"/>
      <c r="F228" s="360"/>
      <c r="G228" s="360"/>
      <c r="H228" s="356"/>
    </row>
    <row r="229" spans="1:8" s="359" customFormat="1" ht="15" x14ac:dyDescent="0.2">
      <c r="A229" s="279">
        <v>209</v>
      </c>
      <c r="B229" s="362"/>
      <c r="C229" s="280"/>
      <c r="D229" s="361"/>
      <c r="E229" s="159"/>
      <c r="F229" s="360"/>
      <c r="G229" s="360"/>
      <c r="H229" s="356"/>
    </row>
    <row r="230" spans="1:8" s="359" customFormat="1" ht="15" x14ac:dyDescent="0.2">
      <c r="A230" s="279">
        <v>210</v>
      </c>
      <c r="B230" s="362"/>
      <c r="C230" s="280"/>
      <c r="D230" s="361"/>
      <c r="E230" s="159"/>
      <c r="F230" s="360"/>
      <c r="G230" s="360"/>
      <c r="H230" s="356"/>
    </row>
    <row r="231" spans="1:8" s="359" customFormat="1" ht="15" x14ac:dyDescent="0.2">
      <c r="A231" s="279">
        <v>211</v>
      </c>
      <c r="B231" s="362"/>
      <c r="C231" s="280"/>
      <c r="D231" s="361"/>
      <c r="E231" s="159"/>
      <c r="F231" s="360"/>
      <c r="G231" s="360"/>
      <c r="H231" s="356"/>
    </row>
    <row r="232" spans="1:8" s="359" customFormat="1" ht="15" x14ac:dyDescent="0.2">
      <c r="A232" s="279">
        <v>212</v>
      </c>
      <c r="B232" s="362"/>
      <c r="C232" s="280"/>
      <c r="D232" s="361"/>
      <c r="E232" s="159"/>
      <c r="F232" s="360"/>
      <c r="G232" s="360"/>
      <c r="H232" s="356"/>
    </row>
    <row r="233" spans="1:8" s="359" customFormat="1" ht="15" x14ac:dyDescent="0.2">
      <c r="A233" s="279">
        <v>213</v>
      </c>
      <c r="B233" s="362"/>
      <c r="C233" s="280"/>
      <c r="D233" s="361"/>
      <c r="E233" s="159"/>
      <c r="F233" s="360"/>
      <c r="G233" s="360"/>
      <c r="H233" s="356"/>
    </row>
    <row r="234" spans="1:8" s="359" customFormat="1" ht="15" x14ac:dyDescent="0.2">
      <c r="A234" s="279">
        <v>214</v>
      </c>
      <c r="B234" s="362"/>
      <c r="C234" s="280"/>
      <c r="D234" s="361"/>
      <c r="E234" s="159"/>
      <c r="F234" s="360"/>
      <c r="G234" s="360"/>
      <c r="H234" s="356"/>
    </row>
    <row r="235" spans="1:8" s="359" customFormat="1" ht="15" x14ac:dyDescent="0.2">
      <c r="A235" s="279">
        <v>215</v>
      </c>
      <c r="B235" s="362"/>
      <c r="C235" s="280"/>
      <c r="D235" s="361"/>
      <c r="E235" s="159"/>
      <c r="F235" s="360"/>
      <c r="G235" s="360"/>
      <c r="H235" s="356"/>
    </row>
    <row r="236" spans="1:8" s="359" customFormat="1" ht="15" x14ac:dyDescent="0.2">
      <c r="A236" s="279">
        <v>216</v>
      </c>
      <c r="B236" s="362"/>
      <c r="C236" s="280"/>
      <c r="D236" s="361"/>
      <c r="E236" s="159"/>
      <c r="F236" s="360"/>
      <c r="G236" s="360"/>
      <c r="H236" s="356"/>
    </row>
    <row r="237" spans="1:8" s="359" customFormat="1" ht="15" x14ac:dyDescent="0.2">
      <c r="A237" s="279">
        <v>217</v>
      </c>
      <c r="B237" s="362"/>
      <c r="C237" s="280"/>
      <c r="D237" s="361"/>
      <c r="E237" s="159"/>
      <c r="F237" s="360"/>
      <c r="G237" s="360"/>
      <c r="H237" s="356"/>
    </row>
    <row r="238" spans="1:8" s="359" customFormat="1" ht="15" x14ac:dyDescent="0.2">
      <c r="A238" s="279">
        <v>218</v>
      </c>
      <c r="B238" s="362"/>
      <c r="C238" s="280"/>
      <c r="D238" s="361"/>
      <c r="E238" s="159"/>
      <c r="F238" s="360"/>
      <c r="G238" s="360"/>
      <c r="H238" s="356"/>
    </row>
    <row r="239" spans="1:8" s="359" customFormat="1" ht="15" x14ac:dyDescent="0.2">
      <c r="A239" s="279">
        <v>219</v>
      </c>
      <c r="B239" s="362"/>
      <c r="C239" s="280"/>
      <c r="D239" s="361"/>
      <c r="E239" s="159"/>
      <c r="F239" s="360"/>
      <c r="G239" s="360"/>
      <c r="H239" s="356"/>
    </row>
    <row r="240" spans="1:8" s="359" customFormat="1" ht="15" x14ac:dyDescent="0.2">
      <c r="A240" s="279">
        <v>220</v>
      </c>
      <c r="B240" s="362"/>
      <c r="C240" s="280"/>
      <c r="D240" s="361"/>
      <c r="E240" s="159"/>
      <c r="F240" s="360"/>
      <c r="G240" s="360"/>
      <c r="H240" s="356"/>
    </row>
    <row r="241" spans="1:8" s="359" customFormat="1" ht="15" x14ac:dyDescent="0.2">
      <c r="A241" s="279">
        <v>221</v>
      </c>
      <c r="B241" s="362"/>
      <c r="C241" s="280"/>
      <c r="D241" s="361"/>
      <c r="E241" s="159"/>
      <c r="F241" s="360"/>
      <c r="G241" s="360"/>
      <c r="H241" s="356"/>
    </row>
    <row r="242" spans="1:8" s="359" customFormat="1" ht="15" x14ac:dyDescent="0.2">
      <c r="A242" s="279">
        <v>222</v>
      </c>
      <c r="B242" s="362"/>
      <c r="C242" s="280"/>
      <c r="D242" s="361"/>
      <c r="E242" s="159"/>
      <c r="F242" s="360"/>
      <c r="G242" s="360"/>
      <c r="H242" s="356"/>
    </row>
    <row r="243" spans="1:8" s="359" customFormat="1" ht="15" x14ac:dyDescent="0.2">
      <c r="A243" s="279">
        <v>223</v>
      </c>
      <c r="B243" s="362"/>
      <c r="C243" s="280"/>
      <c r="D243" s="361"/>
      <c r="E243" s="159"/>
      <c r="F243" s="360"/>
      <c r="G243" s="360"/>
      <c r="H243" s="356"/>
    </row>
    <row r="244" spans="1:8" s="359" customFormat="1" ht="15" x14ac:dyDescent="0.2">
      <c r="A244" s="279">
        <v>224</v>
      </c>
      <c r="B244" s="362"/>
      <c r="C244" s="280"/>
      <c r="D244" s="361"/>
      <c r="E244" s="159"/>
      <c r="F244" s="360"/>
      <c r="G244" s="360"/>
      <c r="H244" s="356"/>
    </row>
    <row r="245" spans="1:8" s="359" customFormat="1" ht="15" x14ac:dyDescent="0.2">
      <c r="A245" s="279">
        <v>225</v>
      </c>
      <c r="B245" s="362"/>
      <c r="C245" s="280"/>
      <c r="D245" s="361"/>
      <c r="E245" s="159"/>
      <c r="F245" s="360"/>
      <c r="G245" s="360"/>
      <c r="H245" s="356"/>
    </row>
    <row r="246" spans="1:8" s="359" customFormat="1" ht="15" x14ac:dyDescent="0.2">
      <c r="A246" s="279">
        <v>226</v>
      </c>
      <c r="B246" s="362"/>
      <c r="C246" s="280"/>
      <c r="D246" s="361"/>
      <c r="E246" s="159"/>
      <c r="F246" s="360"/>
      <c r="G246" s="360"/>
      <c r="H246" s="356"/>
    </row>
    <row r="247" spans="1:8" s="359" customFormat="1" ht="15" x14ac:dyDescent="0.2">
      <c r="A247" s="279">
        <v>227</v>
      </c>
      <c r="B247" s="362"/>
      <c r="C247" s="280"/>
      <c r="D247" s="361"/>
      <c r="E247" s="159"/>
      <c r="F247" s="360"/>
      <c r="G247" s="360"/>
      <c r="H247" s="356"/>
    </row>
    <row r="248" spans="1:8" s="359" customFormat="1" ht="15" x14ac:dyDescent="0.2">
      <c r="A248" s="279">
        <v>228</v>
      </c>
      <c r="B248" s="362"/>
      <c r="C248" s="280"/>
      <c r="D248" s="361"/>
      <c r="E248" s="159"/>
      <c r="F248" s="360"/>
      <c r="G248" s="360"/>
      <c r="H248" s="356"/>
    </row>
    <row r="249" spans="1:8" s="359" customFormat="1" ht="15" x14ac:dyDescent="0.2">
      <c r="A249" s="279">
        <v>229</v>
      </c>
      <c r="B249" s="362"/>
      <c r="C249" s="280"/>
      <c r="D249" s="361"/>
      <c r="E249" s="159"/>
      <c r="F249" s="360"/>
      <c r="G249" s="360"/>
      <c r="H249" s="356"/>
    </row>
    <row r="250" spans="1:8" s="359" customFormat="1" ht="15" x14ac:dyDescent="0.2">
      <c r="A250" s="279">
        <v>230</v>
      </c>
      <c r="B250" s="362"/>
      <c r="C250" s="280"/>
      <c r="D250" s="361"/>
      <c r="E250" s="159"/>
      <c r="F250" s="360"/>
      <c r="G250" s="360"/>
      <c r="H250" s="356"/>
    </row>
    <row r="251" spans="1:8" s="359" customFormat="1" ht="15" x14ac:dyDescent="0.2">
      <c r="A251" s="279">
        <v>231</v>
      </c>
      <c r="B251" s="362"/>
      <c r="C251" s="280"/>
      <c r="D251" s="361"/>
      <c r="E251" s="159"/>
      <c r="F251" s="360"/>
      <c r="G251" s="360"/>
      <c r="H251" s="356"/>
    </row>
    <row r="252" spans="1:8" s="359" customFormat="1" ht="15" x14ac:dyDescent="0.2">
      <c r="A252" s="279">
        <v>232</v>
      </c>
      <c r="B252" s="362"/>
      <c r="C252" s="280"/>
      <c r="D252" s="361"/>
      <c r="E252" s="159"/>
      <c r="F252" s="360"/>
      <c r="G252" s="360"/>
      <c r="H252" s="356"/>
    </row>
    <row r="253" spans="1:8" s="359" customFormat="1" ht="15" x14ac:dyDescent="0.2">
      <c r="A253" s="279">
        <v>233</v>
      </c>
      <c r="B253" s="362"/>
      <c r="C253" s="280"/>
      <c r="D253" s="361"/>
      <c r="E253" s="159"/>
      <c r="F253" s="360"/>
      <c r="G253" s="360"/>
      <c r="H253" s="356"/>
    </row>
    <row r="254" spans="1:8" s="359" customFormat="1" ht="15" x14ac:dyDescent="0.2">
      <c r="A254" s="279">
        <v>234</v>
      </c>
      <c r="B254" s="362"/>
      <c r="C254" s="280"/>
      <c r="D254" s="361"/>
      <c r="E254" s="159"/>
      <c r="F254" s="360"/>
      <c r="G254" s="360"/>
      <c r="H254" s="356"/>
    </row>
    <row r="255" spans="1:8" s="359" customFormat="1" ht="15" x14ac:dyDescent="0.2">
      <c r="A255" s="279">
        <v>235</v>
      </c>
      <c r="B255" s="362"/>
      <c r="C255" s="280"/>
      <c r="D255" s="361"/>
      <c r="E255" s="159"/>
      <c r="F255" s="360"/>
      <c r="G255" s="360"/>
      <c r="H255" s="356"/>
    </row>
    <row r="256" spans="1:8" s="359" customFormat="1" ht="15" x14ac:dyDescent="0.2">
      <c r="A256" s="279">
        <v>236</v>
      </c>
      <c r="B256" s="362"/>
      <c r="C256" s="280"/>
      <c r="D256" s="361"/>
      <c r="E256" s="159"/>
      <c r="F256" s="360"/>
      <c r="G256" s="360"/>
      <c r="H256" s="356"/>
    </row>
    <row r="257" spans="1:8" s="359" customFormat="1" ht="15" x14ac:dyDescent="0.2">
      <c r="A257" s="279">
        <v>237</v>
      </c>
      <c r="B257" s="362"/>
      <c r="C257" s="280"/>
      <c r="D257" s="361"/>
      <c r="E257" s="159"/>
      <c r="F257" s="360"/>
      <c r="G257" s="360"/>
      <c r="H257" s="356"/>
    </row>
    <row r="258" spans="1:8" s="359" customFormat="1" ht="15" x14ac:dyDescent="0.2">
      <c r="A258" s="279">
        <v>238</v>
      </c>
      <c r="B258" s="362"/>
      <c r="C258" s="280"/>
      <c r="D258" s="361"/>
      <c r="E258" s="159"/>
      <c r="F258" s="360"/>
      <c r="G258" s="360"/>
      <c r="H258" s="356"/>
    </row>
    <row r="259" spans="1:8" s="359" customFormat="1" ht="15" x14ac:dyDescent="0.2">
      <c r="A259" s="279">
        <v>239</v>
      </c>
      <c r="B259" s="362"/>
      <c r="C259" s="280"/>
      <c r="D259" s="361"/>
      <c r="E259" s="159"/>
      <c r="F259" s="360"/>
      <c r="G259" s="360"/>
      <c r="H259" s="356"/>
    </row>
    <row r="260" spans="1:8" s="359" customFormat="1" ht="15" x14ac:dyDescent="0.2">
      <c r="A260" s="279">
        <v>240</v>
      </c>
      <c r="B260" s="362"/>
      <c r="C260" s="280"/>
      <c r="D260" s="361"/>
      <c r="E260" s="159"/>
      <c r="F260" s="360"/>
      <c r="G260" s="360"/>
      <c r="H260" s="356"/>
    </row>
    <row r="261" spans="1:8" s="359" customFormat="1" ht="15" x14ac:dyDescent="0.2">
      <c r="A261" s="279">
        <v>241</v>
      </c>
      <c r="B261" s="362"/>
      <c r="C261" s="280"/>
      <c r="D261" s="361"/>
      <c r="E261" s="159"/>
      <c r="F261" s="360"/>
      <c r="G261" s="360"/>
      <c r="H261" s="356"/>
    </row>
    <row r="262" spans="1:8" s="359" customFormat="1" ht="15" x14ac:dyDescent="0.2">
      <c r="A262" s="279">
        <v>242</v>
      </c>
      <c r="B262" s="362"/>
      <c r="C262" s="280"/>
      <c r="D262" s="361"/>
      <c r="E262" s="159"/>
      <c r="F262" s="360"/>
      <c r="G262" s="360"/>
      <c r="H262" s="356"/>
    </row>
    <row r="263" spans="1:8" s="359" customFormat="1" ht="15" x14ac:dyDescent="0.2">
      <c r="A263" s="279">
        <v>243</v>
      </c>
      <c r="B263" s="362"/>
      <c r="C263" s="280"/>
      <c r="D263" s="361"/>
      <c r="E263" s="159"/>
      <c r="F263" s="360"/>
      <c r="G263" s="360"/>
      <c r="H263" s="356"/>
    </row>
    <row r="264" spans="1:8" s="359" customFormat="1" ht="15" x14ac:dyDescent="0.2">
      <c r="A264" s="279">
        <v>244</v>
      </c>
      <c r="B264" s="362"/>
      <c r="C264" s="280"/>
      <c r="D264" s="361"/>
      <c r="E264" s="159"/>
      <c r="F264" s="360"/>
      <c r="G264" s="360"/>
      <c r="H264" s="356"/>
    </row>
    <row r="265" spans="1:8" s="359" customFormat="1" ht="15" x14ac:dyDescent="0.2">
      <c r="A265" s="279">
        <v>245</v>
      </c>
      <c r="B265" s="362"/>
      <c r="C265" s="280"/>
      <c r="D265" s="361"/>
      <c r="E265" s="159"/>
      <c r="F265" s="360"/>
      <c r="G265" s="360"/>
      <c r="H265" s="356"/>
    </row>
    <row r="266" spans="1:8" s="359" customFormat="1" ht="15" x14ac:dyDescent="0.2">
      <c r="A266" s="279">
        <v>246</v>
      </c>
      <c r="B266" s="362"/>
      <c r="C266" s="280"/>
      <c r="D266" s="361"/>
      <c r="E266" s="159"/>
      <c r="F266" s="360"/>
      <c r="G266" s="360"/>
      <c r="H266" s="356"/>
    </row>
    <row r="267" spans="1:8" s="359" customFormat="1" ht="15" x14ac:dyDescent="0.2">
      <c r="A267" s="279">
        <v>247</v>
      </c>
      <c r="B267" s="362"/>
      <c r="C267" s="280"/>
      <c r="D267" s="361"/>
      <c r="E267" s="159"/>
      <c r="F267" s="360"/>
      <c r="G267" s="360"/>
      <c r="H267" s="356"/>
    </row>
    <row r="268" spans="1:8" s="359" customFormat="1" ht="15" x14ac:dyDescent="0.2">
      <c r="A268" s="279">
        <v>248</v>
      </c>
      <c r="B268" s="362"/>
      <c r="C268" s="280"/>
      <c r="D268" s="361"/>
      <c r="E268" s="159"/>
      <c r="F268" s="360"/>
      <c r="G268" s="360"/>
      <c r="H268" s="356"/>
    </row>
    <row r="269" spans="1:8" s="359" customFormat="1" ht="15" x14ac:dyDescent="0.2">
      <c r="A269" s="279">
        <v>249</v>
      </c>
      <c r="B269" s="362"/>
      <c r="C269" s="280"/>
      <c r="D269" s="361"/>
      <c r="E269" s="159"/>
      <c r="F269" s="360"/>
      <c r="G269" s="360"/>
      <c r="H269" s="356"/>
    </row>
    <row r="270" spans="1:8" s="359" customFormat="1" ht="15" x14ac:dyDescent="0.2">
      <c r="A270" s="279">
        <v>250</v>
      </c>
      <c r="B270" s="362"/>
      <c r="C270" s="280"/>
      <c r="D270" s="361"/>
      <c r="E270" s="159"/>
      <c r="F270" s="360"/>
      <c r="G270" s="360"/>
      <c r="H270" s="356"/>
    </row>
    <row r="271" spans="1:8" s="359" customFormat="1" ht="15" x14ac:dyDescent="0.2">
      <c r="A271" s="279">
        <v>251</v>
      </c>
      <c r="B271" s="362"/>
      <c r="C271" s="280"/>
      <c r="D271" s="361"/>
      <c r="E271" s="159"/>
      <c r="F271" s="360"/>
      <c r="G271" s="360"/>
      <c r="H271" s="356"/>
    </row>
    <row r="272" spans="1:8" s="359" customFormat="1" ht="15" x14ac:dyDescent="0.2">
      <c r="A272" s="279">
        <v>252</v>
      </c>
      <c r="B272" s="362"/>
      <c r="C272" s="280"/>
      <c r="D272" s="361"/>
      <c r="E272" s="159"/>
      <c r="F272" s="360"/>
      <c r="G272" s="360"/>
      <c r="H272" s="356"/>
    </row>
    <row r="273" spans="1:8" s="359" customFormat="1" ht="15" x14ac:dyDescent="0.2">
      <c r="A273" s="279">
        <v>253</v>
      </c>
      <c r="B273" s="362"/>
      <c r="C273" s="280"/>
      <c r="D273" s="361"/>
      <c r="E273" s="159"/>
      <c r="F273" s="360"/>
      <c r="G273" s="360"/>
      <c r="H273" s="356"/>
    </row>
    <row r="274" spans="1:8" s="359" customFormat="1" ht="15" x14ac:dyDescent="0.2">
      <c r="A274" s="279">
        <v>254</v>
      </c>
      <c r="B274" s="362"/>
      <c r="C274" s="280"/>
      <c r="D274" s="361"/>
      <c r="E274" s="159"/>
      <c r="F274" s="360"/>
      <c r="G274" s="360"/>
      <c r="H274" s="356"/>
    </row>
    <row r="275" spans="1:8" s="359" customFormat="1" ht="15" x14ac:dyDescent="0.2">
      <c r="A275" s="279">
        <v>255</v>
      </c>
      <c r="B275" s="362"/>
      <c r="C275" s="280"/>
      <c r="D275" s="361"/>
      <c r="E275" s="159"/>
      <c r="F275" s="360"/>
      <c r="G275" s="360"/>
      <c r="H275" s="356"/>
    </row>
    <row r="276" spans="1:8" s="359" customFormat="1" ht="15" x14ac:dyDescent="0.2">
      <c r="A276" s="279">
        <v>256</v>
      </c>
      <c r="B276" s="362"/>
      <c r="C276" s="280"/>
      <c r="D276" s="361"/>
      <c r="E276" s="159"/>
      <c r="F276" s="360"/>
      <c r="G276" s="360"/>
      <c r="H276" s="356"/>
    </row>
    <row r="277" spans="1:8" s="359" customFormat="1" ht="15" x14ac:dyDescent="0.2">
      <c r="A277" s="279">
        <v>257</v>
      </c>
      <c r="B277" s="362"/>
      <c r="C277" s="280"/>
      <c r="D277" s="361"/>
      <c r="E277" s="159"/>
      <c r="F277" s="360"/>
      <c r="G277" s="360"/>
      <c r="H277" s="356"/>
    </row>
    <row r="278" spans="1:8" s="359" customFormat="1" ht="15" x14ac:dyDescent="0.2">
      <c r="A278" s="279">
        <v>258</v>
      </c>
      <c r="B278" s="362"/>
      <c r="C278" s="280"/>
      <c r="D278" s="361"/>
      <c r="E278" s="159"/>
      <c r="F278" s="360"/>
      <c r="G278" s="360"/>
      <c r="H278" s="356"/>
    </row>
    <row r="279" spans="1:8" s="359" customFormat="1" ht="15" x14ac:dyDescent="0.2">
      <c r="A279" s="279">
        <v>259</v>
      </c>
      <c r="B279" s="362"/>
      <c r="C279" s="280"/>
      <c r="D279" s="361"/>
      <c r="E279" s="159"/>
      <c r="F279" s="360"/>
      <c r="G279" s="360"/>
      <c r="H279" s="356"/>
    </row>
    <row r="280" spans="1:8" s="359" customFormat="1" ht="15" x14ac:dyDescent="0.2">
      <c r="A280" s="279">
        <v>260</v>
      </c>
      <c r="B280" s="362"/>
      <c r="C280" s="280"/>
      <c r="D280" s="361"/>
      <c r="E280" s="159"/>
      <c r="F280" s="360"/>
      <c r="G280" s="360"/>
      <c r="H280" s="356"/>
    </row>
    <row r="281" spans="1:8" s="359" customFormat="1" ht="15" x14ac:dyDescent="0.2">
      <c r="A281" s="279">
        <v>261</v>
      </c>
      <c r="B281" s="362"/>
      <c r="C281" s="280"/>
      <c r="D281" s="361"/>
      <c r="E281" s="159"/>
      <c r="F281" s="360"/>
      <c r="G281" s="360"/>
      <c r="H281" s="356"/>
    </row>
    <row r="282" spans="1:8" s="359" customFormat="1" ht="15" x14ac:dyDescent="0.2">
      <c r="A282" s="279">
        <v>262</v>
      </c>
      <c r="B282" s="362"/>
      <c r="C282" s="280"/>
      <c r="D282" s="361"/>
      <c r="E282" s="159"/>
      <c r="F282" s="360"/>
      <c r="G282" s="360"/>
      <c r="H282" s="356"/>
    </row>
    <row r="283" spans="1:8" s="359" customFormat="1" ht="15" x14ac:dyDescent="0.2">
      <c r="A283" s="279">
        <v>263</v>
      </c>
      <c r="B283" s="362"/>
      <c r="C283" s="280"/>
      <c r="D283" s="361"/>
      <c r="E283" s="159"/>
      <c r="F283" s="360"/>
      <c r="G283" s="360"/>
      <c r="H283" s="356"/>
    </row>
    <row r="284" spans="1:8" s="359" customFormat="1" ht="15" x14ac:dyDescent="0.2">
      <c r="A284" s="279">
        <v>264</v>
      </c>
      <c r="B284" s="362"/>
      <c r="C284" s="280"/>
      <c r="D284" s="361"/>
      <c r="E284" s="159"/>
      <c r="F284" s="360"/>
      <c r="G284" s="360"/>
      <c r="H284" s="356"/>
    </row>
    <row r="285" spans="1:8" s="359" customFormat="1" ht="15" x14ac:dyDescent="0.2">
      <c r="A285" s="279">
        <v>265</v>
      </c>
      <c r="B285" s="362"/>
      <c r="C285" s="280"/>
      <c r="D285" s="361"/>
      <c r="E285" s="159"/>
      <c r="F285" s="360"/>
      <c r="G285" s="360"/>
      <c r="H285" s="356"/>
    </row>
    <row r="286" spans="1:8" s="359" customFormat="1" ht="15" x14ac:dyDescent="0.2">
      <c r="A286" s="279">
        <v>266</v>
      </c>
      <c r="B286" s="362"/>
      <c r="C286" s="280"/>
      <c r="D286" s="361"/>
      <c r="E286" s="159"/>
      <c r="F286" s="360"/>
      <c r="G286" s="360"/>
      <c r="H286" s="356"/>
    </row>
    <row r="287" spans="1:8" s="359" customFormat="1" ht="15" x14ac:dyDescent="0.2">
      <c r="A287" s="279">
        <v>267</v>
      </c>
      <c r="B287" s="362"/>
      <c r="C287" s="280"/>
      <c r="D287" s="361"/>
      <c r="E287" s="159"/>
      <c r="F287" s="360"/>
      <c r="G287" s="360"/>
      <c r="H287" s="356"/>
    </row>
    <row r="288" spans="1:8" s="359" customFormat="1" ht="15" x14ac:dyDescent="0.2">
      <c r="A288" s="279">
        <v>268</v>
      </c>
      <c r="B288" s="362"/>
      <c r="C288" s="280"/>
      <c r="D288" s="361"/>
      <c r="E288" s="159"/>
      <c r="F288" s="360"/>
      <c r="G288" s="360"/>
      <c r="H288" s="356"/>
    </row>
    <row r="289" spans="1:8" s="359" customFormat="1" ht="15" x14ac:dyDescent="0.2">
      <c r="A289" s="279">
        <v>269</v>
      </c>
      <c r="B289" s="362"/>
      <c r="C289" s="280"/>
      <c r="D289" s="361"/>
      <c r="E289" s="159"/>
      <c r="F289" s="360"/>
      <c r="G289" s="360"/>
      <c r="H289" s="356"/>
    </row>
    <row r="290" spans="1:8" s="359" customFormat="1" ht="15" x14ac:dyDescent="0.2">
      <c r="A290" s="279">
        <v>270</v>
      </c>
      <c r="B290" s="362"/>
      <c r="C290" s="280"/>
      <c r="D290" s="361"/>
      <c r="E290" s="159"/>
      <c r="F290" s="360"/>
      <c r="G290" s="360"/>
      <c r="H290" s="356"/>
    </row>
    <row r="291" spans="1:8" s="359" customFormat="1" ht="15" x14ac:dyDescent="0.2">
      <c r="A291" s="279">
        <v>271</v>
      </c>
      <c r="B291" s="362"/>
      <c r="C291" s="280"/>
      <c r="D291" s="361"/>
      <c r="E291" s="159"/>
      <c r="F291" s="360"/>
      <c r="G291" s="360"/>
      <c r="H291" s="356"/>
    </row>
    <row r="292" spans="1:8" s="359" customFormat="1" ht="15" x14ac:dyDescent="0.2">
      <c r="A292" s="279">
        <v>272</v>
      </c>
      <c r="B292" s="362"/>
      <c r="C292" s="280"/>
      <c r="D292" s="361"/>
      <c r="E292" s="159"/>
      <c r="F292" s="360"/>
      <c r="G292" s="360"/>
      <c r="H292" s="356"/>
    </row>
    <row r="293" spans="1:8" s="359" customFormat="1" ht="15" x14ac:dyDescent="0.2">
      <c r="A293" s="279">
        <v>273</v>
      </c>
      <c r="B293" s="362"/>
      <c r="C293" s="280"/>
      <c r="D293" s="361"/>
      <c r="E293" s="159"/>
      <c r="F293" s="360"/>
      <c r="G293" s="360"/>
      <c r="H293" s="356"/>
    </row>
    <row r="294" spans="1:8" s="359" customFormat="1" ht="15" x14ac:dyDescent="0.2">
      <c r="A294" s="279">
        <v>274</v>
      </c>
      <c r="B294" s="362"/>
      <c r="C294" s="280"/>
      <c r="D294" s="361"/>
      <c r="E294" s="159"/>
      <c r="F294" s="360"/>
      <c r="G294" s="360"/>
      <c r="H294" s="356"/>
    </row>
    <row r="295" spans="1:8" s="359" customFormat="1" ht="15" x14ac:dyDescent="0.2">
      <c r="A295" s="279">
        <v>275</v>
      </c>
      <c r="B295" s="362"/>
      <c r="C295" s="280"/>
      <c r="D295" s="361"/>
      <c r="E295" s="159"/>
      <c r="F295" s="360"/>
      <c r="G295" s="360"/>
      <c r="H295" s="356"/>
    </row>
    <row r="296" spans="1:8" s="359" customFormat="1" ht="15" x14ac:dyDescent="0.2">
      <c r="A296" s="279">
        <v>276</v>
      </c>
      <c r="B296" s="362"/>
      <c r="C296" s="280"/>
      <c r="D296" s="361"/>
      <c r="E296" s="159"/>
      <c r="F296" s="360"/>
      <c r="G296" s="360"/>
      <c r="H296" s="356"/>
    </row>
    <row r="297" spans="1:8" s="359" customFormat="1" ht="15" x14ac:dyDescent="0.2">
      <c r="A297" s="279">
        <v>277</v>
      </c>
      <c r="B297" s="362"/>
      <c r="C297" s="280"/>
      <c r="D297" s="361"/>
      <c r="E297" s="159"/>
      <c r="F297" s="360"/>
      <c r="G297" s="360"/>
      <c r="H297" s="356"/>
    </row>
    <row r="298" spans="1:8" s="359" customFormat="1" ht="15" x14ac:dyDescent="0.2">
      <c r="A298" s="279">
        <v>278</v>
      </c>
      <c r="B298" s="362"/>
      <c r="C298" s="280"/>
      <c r="D298" s="361"/>
      <c r="E298" s="159"/>
      <c r="F298" s="360"/>
      <c r="G298" s="360"/>
      <c r="H298" s="356"/>
    </row>
    <row r="299" spans="1:8" s="359" customFormat="1" ht="15" x14ac:dyDescent="0.2">
      <c r="A299" s="279">
        <v>279</v>
      </c>
      <c r="B299" s="362"/>
      <c r="C299" s="280"/>
      <c r="D299" s="361"/>
      <c r="E299" s="159"/>
      <c r="F299" s="360"/>
      <c r="G299" s="360"/>
      <c r="H299" s="356"/>
    </row>
    <row r="300" spans="1:8" s="359" customFormat="1" ht="15" x14ac:dyDescent="0.2">
      <c r="A300" s="279">
        <v>280</v>
      </c>
      <c r="B300" s="362"/>
      <c r="C300" s="280"/>
      <c r="D300" s="361"/>
      <c r="E300" s="159"/>
      <c r="F300" s="360"/>
      <c r="G300" s="360"/>
      <c r="H300" s="356"/>
    </row>
    <row r="301" spans="1:8" s="359" customFormat="1" ht="15" x14ac:dyDescent="0.2">
      <c r="A301" s="279">
        <v>281</v>
      </c>
      <c r="B301" s="362"/>
      <c r="C301" s="280"/>
      <c r="D301" s="361"/>
      <c r="E301" s="159"/>
      <c r="F301" s="360"/>
      <c r="G301" s="360"/>
      <c r="H301" s="356"/>
    </row>
    <row r="302" spans="1:8" s="359" customFormat="1" ht="15" x14ac:dyDescent="0.2">
      <c r="A302" s="279">
        <v>282</v>
      </c>
      <c r="B302" s="362"/>
      <c r="C302" s="280"/>
      <c r="D302" s="361"/>
      <c r="E302" s="159"/>
      <c r="F302" s="360"/>
      <c r="G302" s="360"/>
      <c r="H302" s="356"/>
    </row>
    <row r="303" spans="1:8" s="359" customFormat="1" ht="15" x14ac:dyDescent="0.2">
      <c r="A303" s="279">
        <v>283</v>
      </c>
      <c r="B303" s="362"/>
      <c r="C303" s="280"/>
      <c r="D303" s="361"/>
      <c r="E303" s="159"/>
      <c r="F303" s="360"/>
      <c r="G303" s="360"/>
      <c r="H303" s="356"/>
    </row>
    <row r="304" spans="1:8" s="359" customFormat="1" ht="15" x14ac:dyDescent="0.2">
      <c r="A304" s="279">
        <v>284</v>
      </c>
      <c r="B304" s="362"/>
      <c r="C304" s="280"/>
      <c r="D304" s="361"/>
      <c r="E304" s="159"/>
      <c r="F304" s="360"/>
      <c r="G304" s="360"/>
      <c r="H304" s="356"/>
    </row>
    <row r="305" spans="1:8" s="359" customFormat="1" ht="15" x14ac:dyDescent="0.2">
      <c r="A305" s="279">
        <v>285</v>
      </c>
      <c r="B305" s="362"/>
      <c r="C305" s="280"/>
      <c r="D305" s="361"/>
      <c r="E305" s="159"/>
      <c r="F305" s="360"/>
      <c r="G305" s="360"/>
      <c r="H305" s="356"/>
    </row>
    <row r="306" spans="1:8" s="359" customFormat="1" ht="15" x14ac:dyDescent="0.2">
      <c r="A306" s="279">
        <v>286</v>
      </c>
      <c r="B306" s="362"/>
      <c r="C306" s="280"/>
      <c r="D306" s="361"/>
      <c r="E306" s="159"/>
      <c r="F306" s="360"/>
      <c r="G306" s="360"/>
      <c r="H306" s="356"/>
    </row>
    <row r="307" spans="1:8" s="359" customFormat="1" ht="15" x14ac:dyDescent="0.2">
      <c r="A307" s="279">
        <v>287</v>
      </c>
      <c r="B307" s="362"/>
      <c r="C307" s="280"/>
      <c r="D307" s="361"/>
      <c r="E307" s="159"/>
      <c r="F307" s="360"/>
      <c r="G307" s="360"/>
      <c r="H307" s="356"/>
    </row>
    <row r="308" spans="1:8" s="359" customFormat="1" ht="15" x14ac:dyDescent="0.2">
      <c r="A308" s="279">
        <v>288</v>
      </c>
      <c r="B308" s="362"/>
      <c r="C308" s="280"/>
      <c r="D308" s="361"/>
      <c r="E308" s="159"/>
      <c r="F308" s="360"/>
      <c r="G308" s="360"/>
      <c r="H308" s="356"/>
    </row>
    <row r="309" spans="1:8" s="359" customFormat="1" ht="15" x14ac:dyDescent="0.2">
      <c r="A309" s="279">
        <v>289</v>
      </c>
      <c r="B309" s="362"/>
      <c r="C309" s="280"/>
      <c r="D309" s="361"/>
      <c r="E309" s="159"/>
      <c r="F309" s="360"/>
      <c r="G309" s="360"/>
      <c r="H309" s="356"/>
    </row>
    <row r="310" spans="1:8" s="359" customFormat="1" ht="15" x14ac:dyDescent="0.2">
      <c r="A310" s="279">
        <v>290</v>
      </c>
      <c r="B310" s="362"/>
      <c r="C310" s="280"/>
      <c r="D310" s="361"/>
      <c r="E310" s="159"/>
      <c r="F310" s="360"/>
      <c r="G310" s="360"/>
      <c r="H310" s="356"/>
    </row>
    <row r="311" spans="1:8" s="359" customFormat="1" ht="15" x14ac:dyDescent="0.2">
      <c r="A311" s="279">
        <v>291</v>
      </c>
      <c r="B311" s="362"/>
      <c r="C311" s="280"/>
      <c r="D311" s="361"/>
      <c r="E311" s="159"/>
      <c r="F311" s="360"/>
      <c r="G311" s="360"/>
      <c r="H311" s="356"/>
    </row>
    <row r="312" spans="1:8" s="359" customFormat="1" ht="15" x14ac:dyDescent="0.2">
      <c r="A312" s="279">
        <v>292</v>
      </c>
      <c r="B312" s="362"/>
      <c r="C312" s="280"/>
      <c r="D312" s="361"/>
      <c r="E312" s="159"/>
      <c r="F312" s="360"/>
      <c r="G312" s="360"/>
      <c r="H312" s="356"/>
    </row>
    <row r="313" spans="1:8" s="359" customFormat="1" ht="15" x14ac:dyDescent="0.2">
      <c r="A313" s="279">
        <v>293</v>
      </c>
      <c r="B313" s="362"/>
      <c r="C313" s="280"/>
      <c r="D313" s="361"/>
      <c r="E313" s="159"/>
      <c r="F313" s="360"/>
      <c r="G313" s="360"/>
      <c r="H313" s="356"/>
    </row>
    <row r="314" spans="1:8" s="359" customFormat="1" ht="15" x14ac:dyDescent="0.2">
      <c r="A314" s="279">
        <v>294</v>
      </c>
      <c r="B314" s="362"/>
      <c r="C314" s="280"/>
      <c r="D314" s="361"/>
      <c r="E314" s="159"/>
      <c r="F314" s="360"/>
      <c r="G314" s="360"/>
      <c r="H314" s="356"/>
    </row>
    <row r="315" spans="1:8" s="359" customFormat="1" ht="15" x14ac:dyDescent="0.2">
      <c r="A315" s="279">
        <v>295</v>
      </c>
      <c r="B315" s="362"/>
      <c r="C315" s="280"/>
      <c r="D315" s="361"/>
      <c r="E315" s="159"/>
      <c r="F315" s="360"/>
      <c r="G315" s="360"/>
      <c r="H315" s="356"/>
    </row>
    <row r="316" spans="1:8" s="359" customFormat="1" ht="15" x14ac:dyDescent="0.2">
      <c r="A316" s="279">
        <v>296</v>
      </c>
      <c r="B316" s="362"/>
      <c r="C316" s="280"/>
      <c r="D316" s="361"/>
      <c r="E316" s="159"/>
      <c r="F316" s="360"/>
      <c r="G316" s="360"/>
      <c r="H316" s="356"/>
    </row>
    <row r="317" spans="1:8" s="359" customFormat="1" ht="15" x14ac:dyDescent="0.2">
      <c r="A317" s="279">
        <v>297</v>
      </c>
      <c r="B317" s="362"/>
      <c r="C317" s="280"/>
      <c r="D317" s="361"/>
      <c r="E317" s="159"/>
      <c r="F317" s="360"/>
      <c r="G317" s="360"/>
      <c r="H317" s="356"/>
    </row>
    <row r="318" spans="1:8" s="359" customFormat="1" ht="15" x14ac:dyDescent="0.2">
      <c r="A318" s="279">
        <v>298</v>
      </c>
      <c r="B318" s="362"/>
      <c r="C318" s="280"/>
      <c r="D318" s="361"/>
      <c r="E318" s="159"/>
      <c r="F318" s="360"/>
      <c r="G318" s="360"/>
      <c r="H318" s="356"/>
    </row>
    <row r="319" spans="1:8" s="359" customFormat="1" ht="15" x14ac:dyDescent="0.2">
      <c r="A319" s="279">
        <v>299</v>
      </c>
      <c r="B319" s="362"/>
      <c r="C319" s="280"/>
      <c r="D319" s="361"/>
      <c r="E319" s="159"/>
      <c r="F319" s="360"/>
      <c r="G319" s="360"/>
      <c r="H319" s="356"/>
    </row>
    <row r="320" spans="1:8" s="359" customFormat="1" ht="15" x14ac:dyDescent="0.2">
      <c r="A320" s="279">
        <v>300</v>
      </c>
      <c r="B320" s="362"/>
      <c r="C320" s="280"/>
      <c r="D320" s="361"/>
      <c r="E320" s="159"/>
      <c r="F320" s="360"/>
      <c r="G320" s="360"/>
      <c r="H320" s="356"/>
    </row>
    <row r="321" spans="1:8" s="359" customFormat="1" ht="15" x14ac:dyDescent="0.2">
      <c r="A321" s="279">
        <v>301</v>
      </c>
      <c r="B321" s="362"/>
      <c r="C321" s="280"/>
      <c r="D321" s="361"/>
      <c r="E321" s="159"/>
      <c r="F321" s="360"/>
      <c r="G321" s="360"/>
      <c r="H321" s="356"/>
    </row>
    <row r="322" spans="1:8" s="359" customFormat="1" ht="15" x14ac:dyDescent="0.2">
      <c r="A322" s="279">
        <v>302</v>
      </c>
      <c r="B322" s="362"/>
      <c r="C322" s="280"/>
      <c r="D322" s="361"/>
      <c r="E322" s="159"/>
      <c r="F322" s="360"/>
      <c r="G322" s="360"/>
      <c r="H322" s="356"/>
    </row>
    <row r="323" spans="1:8" s="359" customFormat="1" ht="15" x14ac:dyDescent="0.2">
      <c r="A323" s="279">
        <v>303</v>
      </c>
      <c r="B323" s="362"/>
      <c r="C323" s="280"/>
      <c r="D323" s="361"/>
      <c r="E323" s="159"/>
      <c r="F323" s="360"/>
      <c r="G323" s="360"/>
      <c r="H323" s="356"/>
    </row>
    <row r="324" spans="1:8" s="359" customFormat="1" ht="15" x14ac:dyDescent="0.2">
      <c r="A324" s="279">
        <v>304</v>
      </c>
      <c r="B324" s="362"/>
      <c r="C324" s="280"/>
      <c r="D324" s="361"/>
      <c r="E324" s="159"/>
      <c r="F324" s="360"/>
      <c r="G324" s="360"/>
      <c r="H324" s="356"/>
    </row>
    <row r="325" spans="1:8" s="359" customFormat="1" ht="15" x14ac:dyDescent="0.2">
      <c r="A325" s="279">
        <v>305</v>
      </c>
      <c r="B325" s="362"/>
      <c r="C325" s="280"/>
      <c r="D325" s="361"/>
      <c r="E325" s="159"/>
      <c r="F325" s="360"/>
      <c r="G325" s="360"/>
      <c r="H325" s="356"/>
    </row>
    <row r="326" spans="1:8" s="359" customFormat="1" ht="15" x14ac:dyDescent="0.2">
      <c r="A326" s="279">
        <v>306</v>
      </c>
      <c r="B326" s="362"/>
      <c r="C326" s="280"/>
      <c r="D326" s="361"/>
      <c r="E326" s="159"/>
      <c r="F326" s="360"/>
      <c r="G326" s="360"/>
      <c r="H326" s="356"/>
    </row>
    <row r="327" spans="1:8" s="359" customFormat="1" ht="15" x14ac:dyDescent="0.2">
      <c r="A327" s="279">
        <v>307</v>
      </c>
      <c r="B327" s="362"/>
      <c r="C327" s="280"/>
      <c r="D327" s="361"/>
      <c r="E327" s="159"/>
      <c r="F327" s="360"/>
      <c r="G327" s="360"/>
      <c r="H327" s="356"/>
    </row>
    <row r="328" spans="1:8" s="359" customFormat="1" ht="15" x14ac:dyDescent="0.2">
      <c r="A328" s="279">
        <v>308</v>
      </c>
      <c r="B328" s="362"/>
      <c r="C328" s="280"/>
      <c r="D328" s="361"/>
      <c r="E328" s="159"/>
      <c r="F328" s="360"/>
      <c r="G328" s="360"/>
      <c r="H328" s="356"/>
    </row>
    <row r="329" spans="1:8" s="359" customFormat="1" ht="15" x14ac:dyDescent="0.2">
      <c r="A329" s="279">
        <v>309</v>
      </c>
      <c r="B329" s="362"/>
      <c r="C329" s="280"/>
      <c r="D329" s="361"/>
      <c r="E329" s="159"/>
      <c r="F329" s="360"/>
      <c r="G329" s="360"/>
      <c r="H329" s="356"/>
    </row>
    <row r="330" spans="1:8" s="359" customFormat="1" ht="15" x14ac:dyDescent="0.2">
      <c r="A330" s="279">
        <v>310</v>
      </c>
      <c r="B330" s="362"/>
      <c r="C330" s="280"/>
      <c r="D330" s="361"/>
      <c r="E330" s="159"/>
      <c r="F330" s="360"/>
      <c r="G330" s="360"/>
      <c r="H330" s="356"/>
    </row>
    <row r="331" spans="1:8" s="359" customFormat="1" ht="15" x14ac:dyDescent="0.2">
      <c r="A331" s="279">
        <v>311</v>
      </c>
      <c r="B331" s="362"/>
      <c r="C331" s="280"/>
      <c r="D331" s="361"/>
      <c r="E331" s="159"/>
      <c r="F331" s="360"/>
      <c r="G331" s="360"/>
      <c r="H331" s="356"/>
    </row>
    <row r="332" spans="1:8" s="359" customFormat="1" ht="15" x14ac:dyDescent="0.2">
      <c r="A332" s="279">
        <v>312</v>
      </c>
      <c r="B332" s="362"/>
      <c r="C332" s="280"/>
      <c r="D332" s="361"/>
      <c r="E332" s="159"/>
      <c r="F332" s="360"/>
      <c r="G332" s="360"/>
      <c r="H332" s="356"/>
    </row>
    <row r="333" spans="1:8" s="359" customFormat="1" ht="15" x14ac:dyDescent="0.2">
      <c r="A333" s="279">
        <v>313</v>
      </c>
      <c r="B333" s="362"/>
      <c r="C333" s="280"/>
      <c r="D333" s="361"/>
      <c r="E333" s="159"/>
      <c r="F333" s="360"/>
      <c r="G333" s="360"/>
      <c r="H333" s="356"/>
    </row>
    <row r="334" spans="1:8" s="359" customFormat="1" ht="15" x14ac:dyDescent="0.2">
      <c r="A334" s="279">
        <v>314</v>
      </c>
      <c r="B334" s="362"/>
      <c r="C334" s="280"/>
      <c r="D334" s="361"/>
      <c r="E334" s="159"/>
      <c r="F334" s="360"/>
      <c r="G334" s="360"/>
      <c r="H334" s="356"/>
    </row>
    <row r="335" spans="1:8" s="359" customFormat="1" ht="15" x14ac:dyDescent="0.2">
      <c r="A335" s="279">
        <v>315</v>
      </c>
      <c r="B335" s="362"/>
      <c r="C335" s="280"/>
      <c r="D335" s="361"/>
      <c r="E335" s="159"/>
      <c r="F335" s="360"/>
      <c r="G335" s="360"/>
      <c r="H335" s="356"/>
    </row>
    <row r="336" spans="1:8" s="359" customFormat="1" ht="15" x14ac:dyDescent="0.2">
      <c r="A336" s="279">
        <v>316</v>
      </c>
      <c r="B336" s="362"/>
      <c r="C336" s="280"/>
      <c r="D336" s="361"/>
      <c r="E336" s="159"/>
      <c r="F336" s="360"/>
      <c r="G336" s="360"/>
      <c r="H336" s="356"/>
    </row>
    <row r="337" spans="1:8" s="359" customFormat="1" ht="15" x14ac:dyDescent="0.2">
      <c r="A337" s="279">
        <v>317</v>
      </c>
      <c r="B337" s="362"/>
      <c r="C337" s="280"/>
      <c r="D337" s="361"/>
      <c r="E337" s="159"/>
      <c r="F337" s="360"/>
      <c r="G337" s="360"/>
      <c r="H337" s="356"/>
    </row>
    <row r="338" spans="1:8" s="359" customFormat="1" ht="15" x14ac:dyDescent="0.2">
      <c r="A338" s="279">
        <v>318</v>
      </c>
      <c r="B338" s="362"/>
      <c r="C338" s="280"/>
      <c r="D338" s="361"/>
      <c r="E338" s="159"/>
      <c r="F338" s="360"/>
      <c r="G338" s="360"/>
      <c r="H338" s="356"/>
    </row>
    <row r="339" spans="1:8" s="359" customFormat="1" ht="15" x14ac:dyDescent="0.2">
      <c r="A339" s="279">
        <v>319</v>
      </c>
      <c r="B339" s="362"/>
      <c r="C339" s="280"/>
      <c r="D339" s="361"/>
      <c r="E339" s="159"/>
      <c r="F339" s="360"/>
      <c r="G339" s="360"/>
      <c r="H339" s="356"/>
    </row>
    <row r="340" spans="1:8" s="359" customFormat="1" ht="15" x14ac:dyDescent="0.2">
      <c r="A340" s="279">
        <v>320</v>
      </c>
      <c r="B340" s="362"/>
      <c r="C340" s="280"/>
      <c r="D340" s="361"/>
      <c r="E340" s="159"/>
      <c r="F340" s="360"/>
      <c r="G340" s="360"/>
      <c r="H340" s="356"/>
    </row>
    <row r="341" spans="1:8" s="359" customFormat="1" ht="15" x14ac:dyDescent="0.2">
      <c r="A341" s="279">
        <v>321</v>
      </c>
      <c r="B341" s="362"/>
      <c r="C341" s="280"/>
      <c r="D341" s="361"/>
      <c r="E341" s="159"/>
      <c r="F341" s="360"/>
      <c r="G341" s="360"/>
      <c r="H341" s="356"/>
    </row>
    <row r="342" spans="1:8" s="359" customFormat="1" ht="15" x14ac:dyDescent="0.2">
      <c r="A342" s="279">
        <v>322</v>
      </c>
      <c r="B342" s="362"/>
      <c r="C342" s="280"/>
      <c r="D342" s="361"/>
      <c r="E342" s="159"/>
      <c r="F342" s="360"/>
      <c r="G342" s="360"/>
      <c r="H342" s="356"/>
    </row>
    <row r="343" spans="1:8" s="359" customFormat="1" ht="15" x14ac:dyDescent="0.2">
      <c r="A343" s="279">
        <v>323</v>
      </c>
      <c r="B343" s="362"/>
      <c r="C343" s="280"/>
      <c r="D343" s="361"/>
      <c r="E343" s="159"/>
      <c r="F343" s="360"/>
      <c r="G343" s="360"/>
      <c r="H343" s="356"/>
    </row>
    <row r="344" spans="1:8" s="359" customFormat="1" ht="15" x14ac:dyDescent="0.2">
      <c r="A344" s="279">
        <v>324</v>
      </c>
      <c r="B344" s="362"/>
      <c r="C344" s="280"/>
      <c r="D344" s="361"/>
      <c r="E344" s="159"/>
      <c r="F344" s="360"/>
      <c r="G344" s="360"/>
      <c r="H344" s="356"/>
    </row>
    <row r="345" spans="1:8" s="359" customFormat="1" ht="15" x14ac:dyDescent="0.2">
      <c r="A345" s="279">
        <v>325</v>
      </c>
      <c r="B345" s="362"/>
      <c r="C345" s="280"/>
      <c r="D345" s="361"/>
      <c r="E345" s="159"/>
      <c r="F345" s="360"/>
      <c r="G345" s="360"/>
      <c r="H345" s="356"/>
    </row>
    <row r="346" spans="1:8" s="359" customFormat="1" ht="15" x14ac:dyDescent="0.2">
      <c r="A346" s="279">
        <v>326</v>
      </c>
      <c r="B346" s="362"/>
      <c r="C346" s="280"/>
      <c r="D346" s="361"/>
      <c r="E346" s="159"/>
      <c r="F346" s="360"/>
      <c r="G346" s="360"/>
      <c r="H346" s="356"/>
    </row>
    <row r="347" spans="1:8" s="359" customFormat="1" ht="15" x14ac:dyDescent="0.2">
      <c r="A347" s="279">
        <v>327</v>
      </c>
      <c r="B347" s="362"/>
      <c r="C347" s="280"/>
      <c r="D347" s="361"/>
      <c r="E347" s="159"/>
      <c r="F347" s="360"/>
      <c r="G347" s="360"/>
      <c r="H347" s="356"/>
    </row>
    <row r="348" spans="1:8" s="359" customFormat="1" ht="15" x14ac:dyDescent="0.2">
      <c r="A348" s="279">
        <v>328</v>
      </c>
      <c r="B348" s="362"/>
      <c r="C348" s="280"/>
      <c r="D348" s="361"/>
      <c r="E348" s="159"/>
      <c r="F348" s="360"/>
      <c r="G348" s="360"/>
      <c r="H348" s="356"/>
    </row>
    <row r="349" spans="1:8" s="359" customFormat="1" ht="15" x14ac:dyDescent="0.2">
      <c r="A349" s="279">
        <v>329</v>
      </c>
      <c r="B349" s="362"/>
      <c r="C349" s="280"/>
      <c r="D349" s="361"/>
      <c r="E349" s="159"/>
      <c r="F349" s="360"/>
      <c r="G349" s="360"/>
      <c r="H349" s="356"/>
    </row>
    <row r="350" spans="1:8" s="359" customFormat="1" ht="15" x14ac:dyDescent="0.2">
      <c r="A350" s="279">
        <v>330</v>
      </c>
      <c r="B350" s="362"/>
      <c r="C350" s="280"/>
      <c r="D350" s="361"/>
      <c r="E350" s="159"/>
      <c r="F350" s="360"/>
      <c r="G350" s="360"/>
      <c r="H350" s="356"/>
    </row>
    <row r="351" spans="1:8" s="359" customFormat="1" ht="15" x14ac:dyDescent="0.2">
      <c r="A351" s="279">
        <v>331</v>
      </c>
      <c r="B351" s="362"/>
      <c r="C351" s="280"/>
      <c r="D351" s="361"/>
      <c r="E351" s="159"/>
      <c r="F351" s="360"/>
      <c r="G351" s="360"/>
      <c r="H351" s="356"/>
    </row>
    <row r="352" spans="1:8" s="359" customFormat="1" ht="15" x14ac:dyDescent="0.2">
      <c r="A352" s="279">
        <v>332</v>
      </c>
      <c r="B352" s="362"/>
      <c r="C352" s="280"/>
      <c r="D352" s="361"/>
      <c r="E352" s="159"/>
      <c r="F352" s="360"/>
      <c r="G352" s="360"/>
      <c r="H352" s="356"/>
    </row>
    <row r="353" spans="1:8" s="359" customFormat="1" ht="15" x14ac:dyDescent="0.2">
      <c r="A353" s="279">
        <v>333</v>
      </c>
      <c r="B353" s="362"/>
      <c r="C353" s="280"/>
      <c r="D353" s="361"/>
      <c r="E353" s="159"/>
      <c r="F353" s="360"/>
      <c r="G353" s="360"/>
      <c r="H353" s="356"/>
    </row>
    <row r="354" spans="1:8" s="359" customFormat="1" ht="15" x14ac:dyDescent="0.2">
      <c r="A354" s="279">
        <v>334</v>
      </c>
      <c r="B354" s="362"/>
      <c r="C354" s="280"/>
      <c r="D354" s="361"/>
      <c r="E354" s="159"/>
      <c r="F354" s="360"/>
      <c r="G354" s="360"/>
      <c r="H354" s="356"/>
    </row>
    <row r="355" spans="1:8" s="359" customFormat="1" ht="15" x14ac:dyDescent="0.2">
      <c r="A355" s="279">
        <v>335</v>
      </c>
      <c r="B355" s="362"/>
      <c r="C355" s="280"/>
      <c r="D355" s="361"/>
      <c r="E355" s="159"/>
      <c r="F355" s="360"/>
      <c r="G355" s="360"/>
      <c r="H355" s="356"/>
    </row>
    <row r="356" spans="1:8" s="359" customFormat="1" ht="15" x14ac:dyDescent="0.2">
      <c r="A356" s="279">
        <v>336</v>
      </c>
      <c r="B356" s="362"/>
      <c r="C356" s="280"/>
      <c r="D356" s="361"/>
      <c r="E356" s="159"/>
      <c r="F356" s="360"/>
      <c r="G356" s="360"/>
      <c r="H356" s="356"/>
    </row>
    <row r="357" spans="1:8" s="359" customFormat="1" ht="15" x14ac:dyDescent="0.2">
      <c r="A357" s="279">
        <v>337</v>
      </c>
      <c r="B357" s="362"/>
      <c r="C357" s="280"/>
      <c r="D357" s="361"/>
      <c r="E357" s="159"/>
      <c r="F357" s="360"/>
      <c r="G357" s="360"/>
      <c r="H357" s="356"/>
    </row>
    <row r="358" spans="1:8" s="359" customFormat="1" ht="15" x14ac:dyDescent="0.2">
      <c r="A358" s="279">
        <v>338</v>
      </c>
      <c r="B358" s="362"/>
      <c r="C358" s="280"/>
      <c r="D358" s="361"/>
      <c r="E358" s="159"/>
      <c r="F358" s="360"/>
      <c r="G358" s="360"/>
      <c r="H358" s="356"/>
    </row>
    <row r="359" spans="1:8" s="359" customFormat="1" ht="15" x14ac:dyDescent="0.2">
      <c r="A359" s="279">
        <v>339</v>
      </c>
      <c r="B359" s="362"/>
      <c r="C359" s="280"/>
      <c r="D359" s="361"/>
      <c r="E359" s="159"/>
      <c r="F359" s="360"/>
      <c r="G359" s="360"/>
      <c r="H359" s="356"/>
    </row>
    <row r="360" spans="1:8" s="359" customFormat="1" ht="15" x14ac:dyDescent="0.2">
      <c r="A360" s="279">
        <v>340</v>
      </c>
      <c r="B360" s="362"/>
      <c r="C360" s="280"/>
      <c r="D360" s="361"/>
      <c r="E360" s="159"/>
      <c r="F360" s="360"/>
      <c r="G360" s="360"/>
      <c r="H360" s="356"/>
    </row>
    <row r="361" spans="1:8" s="359" customFormat="1" ht="15" x14ac:dyDescent="0.2">
      <c r="A361" s="279">
        <v>341</v>
      </c>
      <c r="B361" s="362"/>
      <c r="C361" s="280"/>
      <c r="D361" s="361"/>
      <c r="E361" s="159"/>
      <c r="F361" s="360"/>
      <c r="G361" s="360"/>
      <c r="H361" s="356"/>
    </row>
    <row r="362" spans="1:8" s="359" customFormat="1" ht="15" x14ac:dyDescent="0.2">
      <c r="A362" s="279">
        <v>342</v>
      </c>
      <c r="B362" s="362"/>
      <c r="C362" s="280"/>
      <c r="D362" s="361"/>
      <c r="E362" s="159"/>
      <c r="F362" s="360"/>
      <c r="G362" s="360"/>
      <c r="H362" s="356"/>
    </row>
    <row r="363" spans="1:8" s="359" customFormat="1" ht="15" x14ac:dyDescent="0.2">
      <c r="A363" s="279">
        <v>343</v>
      </c>
      <c r="B363" s="362"/>
      <c r="C363" s="280"/>
      <c r="D363" s="361"/>
      <c r="E363" s="159"/>
      <c r="F363" s="360"/>
      <c r="G363" s="360"/>
      <c r="H363" s="356"/>
    </row>
    <row r="364" spans="1:8" s="359" customFormat="1" ht="15" x14ac:dyDescent="0.2">
      <c r="A364" s="279">
        <v>344</v>
      </c>
      <c r="B364" s="362"/>
      <c r="C364" s="280"/>
      <c r="D364" s="361"/>
      <c r="E364" s="159"/>
      <c r="F364" s="360"/>
      <c r="G364" s="360"/>
      <c r="H364" s="356"/>
    </row>
    <row r="365" spans="1:8" s="359" customFormat="1" ht="15" x14ac:dyDescent="0.2">
      <c r="A365" s="279">
        <v>345</v>
      </c>
      <c r="B365" s="362"/>
      <c r="C365" s="280"/>
      <c r="D365" s="361"/>
      <c r="E365" s="159"/>
      <c r="F365" s="360"/>
      <c r="G365" s="360"/>
      <c r="H365" s="356"/>
    </row>
    <row r="366" spans="1:8" s="359" customFormat="1" ht="15" x14ac:dyDescent="0.2">
      <c r="A366" s="279">
        <v>346</v>
      </c>
      <c r="B366" s="362"/>
      <c r="C366" s="280"/>
      <c r="D366" s="361"/>
      <c r="E366" s="159"/>
      <c r="F366" s="360"/>
      <c r="G366" s="360"/>
      <c r="H366" s="356"/>
    </row>
    <row r="367" spans="1:8" s="359" customFormat="1" ht="15" x14ac:dyDescent="0.2">
      <c r="A367" s="279">
        <v>347</v>
      </c>
      <c r="B367" s="362"/>
      <c r="C367" s="280"/>
      <c r="D367" s="361"/>
      <c r="E367" s="159"/>
      <c r="F367" s="360"/>
      <c r="G367" s="360"/>
      <c r="H367" s="356"/>
    </row>
    <row r="368" spans="1:8" s="359" customFormat="1" ht="15" x14ac:dyDescent="0.2">
      <c r="A368" s="279">
        <v>348</v>
      </c>
      <c r="B368" s="362"/>
      <c r="C368" s="280"/>
      <c r="D368" s="361"/>
      <c r="E368" s="159"/>
      <c r="F368" s="360"/>
      <c r="G368" s="360"/>
      <c r="H368" s="356"/>
    </row>
    <row r="369" spans="1:8" s="359" customFormat="1" ht="15" x14ac:dyDescent="0.2">
      <c r="A369" s="279">
        <v>349</v>
      </c>
      <c r="B369" s="362"/>
      <c r="C369" s="280"/>
      <c r="D369" s="361"/>
      <c r="E369" s="159"/>
      <c r="F369" s="360"/>
      <c r="G369" s="360"/>
      <c r="H369" s="356"/>
    </row>
    <row r="370" spans="1:8" s="359" customFormat="1" ht="15" x14ac:dyDescent="0.2">
      <c r="A370" s="279">
        <v>350</v>
      </c>
      <c r="B370" s="362"/>
      <c r="C370" s="280"/>
      <c r="D370" s="361"/>
      <c r="E370" s="159"/>
      <c r="F370" s="360"/>
      <c r="G370" s="360"/>
      <c r="H370" s="356"/>
    </row>
    <row r="371" spans="1:8" s="359" customFormat="1" ht="15" x14ac:dyDescent="0.2">
      <c r="A371" s="279">
        <v>351</v>
      </c>
      <c r="B371" s="362"/>
      <c r="C371" s="280"/>
      <c r="D371" s="361"/>
      <c r="E371" s="159"/>
      <c r="F371" s="360"/>
      <c r="G371" s="360"/>
      <c r="H371" s="356"/>
    </row>
    <row r="372" spans="1:8" s="359" customFormat="1" ht="15" x14ac:dyDescent="0.2">
      <c r="A372" s="279">
        <v>352</v>
      </c>
      <c r="B372" s="362"/>
      <c r="C372" s="280"/>
      <c r="D372" s="361"/>
      <c r="E372" s="159"/>
      <c r="F372" s="360"/>
      <c r="G372" s="360"/>
      <c r="H372" s="356"/>
    </row>
    <row r="373" spans="1:8" s="359" customFormat="1" ht="15" x14ac:dyDescent="0.2">
      <c r="A373" s="279">
        <v>353</v>
      </c>
      <c r="B373" s="362"/>
      <c r="C373" s="280"/>
      <c r="D373" s="361"/>
      <c r="E373" s="159"/>
      <c r="F373" s="360"/>
      <c r="G373" s="360"/>
      <c r="H373" s="356"/>
    </row>
    <row r="374" spans="1:8" s="359" customFormat="1" ht="15" x14ac:dyDescent="0.2">
      <c r="A374" s="279">
        <v>354</v>
      </c>
      <c r="B374" s="362"/>
      <c r="C374" s="280"/>
      <c r="D374" s="361"/>
      <c r="E374" s="159"/>
      <c r="F374" s="360"/>
      <c r="G374" s="360"/>
      <c r="H374" s="356"/>
    </row>
    <row r="375" spans="1:8" s="359" customFormat="1" ht="15" x14ac:dyDescent="0.2">
      <c r="A375" s="279">
        <v>355</v>
      </c>
      <c r="B375" s="362"/>
      <c r="C375" s="280"/>
      <c r="D375" s="361"/>
      <c r="E375" s="159"/>
      <c r="F375" s="360"/>
      <c r="G375" s="360"/>
      <c r="H375" s="356"/>
    </row>
    <row r="376" spans="1:8" s="359" customFormat="1" ht="15" x14ac:dyDescent="0.2">
      <c r="A376" s="279">
        <v>356</v>
      </c>
      <c r="B376" s="362"/>
      <c r="C376" s="280"/>
      <c r="D376" s="361"/>
      <c r="E376" s="159"/>
      <c r="F376" s="360"/>
      <c r="G376" s="360"/>
      <c r="H376" s="356"/>
    </row>
    <row r="377" spans="1:8" s="359" customFormat="1" ht="15" x14ac:dyDescent="0.2">
      <c r="A377" s="279">
        <v>357</v>
      </c>
      <c r="B377" s="362"/>
      <c r="C377" s="280"/>
      <c r="D377" s="361"/>
      <c r="E377" s="159"/>
      <c r="F377" s="360"/>
      <c r="G377" s="360"/>
      <c r="H377" s="356"/>
    </row>
    <row r="378" spans="1:8" s="359" customFormat="1" ht="15" x14ac:dyDescent="0.2">
      <c r="A378" s="279">
        <v>358</v>
      </c>
      <c r="B378" s="362"/>
      <c r="C378" s="280"/>
      <c r="D378" s="361"/>
      <c r="E378" s="159"/>
      <c r="F378" s="360"/>
      <c r="G378" s="360"/>
      <c r="H378" s="356"/>
    </row>
    <row r="379" spans="1:8" s="359" customFormat="1" ht="15" x14ac:dyDescent="0.2">
      <c r="A379" s="279">
        <v>359</v>
      </c>
      <c r="B379" s="362"/>
      <c r="C379" s="280"/>
      <c r="D379" s="361"/>
      <c r="E379" s="159"/>
      <c r="F379" s="360"/>
      <c r="G379" s="360"/>
      <c r="H379" s="356"/>
    </row>
    <row r="380" spans="1:8" s="359" customFormat="1" ht="15" x14ac:dyDescent="0.2">
      <c r="A380" s="279">
        <v>360</v>
      </c>
      <c r="B380" s="362"/>
      <c r="C380" s="280"/>
      <c r="D380" s="361"/>
      <c r="E380" s="159"/>
      <c r="F380" s="360"/>
      <c r="G380" s="360"/>
      <c r="H380" s="356"/>
    </row>
    <row r="381" spans="1:8" s="359" customFormat="1" ht="15" x14ac:dyDescent="0.2">
      <c r="A381" s="279">
        <v>361</v>
      </c>
      <c r="B381" s="362"/>
      <c r="C381" s="280"/>
      <c r="D381" s="361"/>
      <c r="E381" s="159"/>
      <c r="F381" s="360"/>
      <c r="G381" s="360"/>
      <c r="H381" s="356"/>
    </row>
    <row r="382" spans="1:8" s="359" customFormat="1" ht="15" x14ac:dyDescent="0.2">
      <c r="A382" s="279">
        <v>362</v>
      </c>
      <c r="B382" s="362"/>
      <c r="C382" s="280"/>
      <c r="D382" s="361"/>
      <c r="E382" s="159"/>
      <c r="F382" s="360"/>
      <c r="G382" s="360"/>
      <c r="H382" s="356"/>
    </row>
    <row r="383" spans="1:8" s="359" customFormat="1" ht="15" x14ac:dyDescent="0.2">
      <c r="A383" s="279">
        <v>363</v>
      </c>
      <c r="B383" s="362"/>
      <c r="C383" s="280"/>
      <c r="D383" s="361"/>
      <c r="E383" s="159"/>
      <c r="F383" s="360"/>
      <c r="G383" s="360"/>
      <c r="H383" s="356"/>
    </row>
    <row r="384" spans="1:8" s="359" customFormat="1" ht="15" x14ac:dyDescent="0.2">
      <c r="A384" s="279">
        <v>364</v>
      </c>
      <c r="B384" s="362"/>
      <c r="C384" s="280"/>
      <c r="D384" s="361"/>
      <c r="E384" s="159"/>
      <c r="F384" s="360"/>
      <c r="G384" s="360"/>
      <c r="H384" s="356"/>
    </row>
    <row r="385" spans="1:8" s="359" customFormat="1" ht="15" x14ac:dyDescent="0.2">
      <c r="A385" s="279">
        <v>365</v>
      </c>
      <c r="B385" s="362"/>
      <c r="C385" s="280"/>
      <c r="D385" s="361"/>
      <c r="E385" s="159"/>
      <c r="F385" s="360"/>
      <c r="G385" s="360"/>
      <c r="H385" s="356"/>
    </row>
    <row r="386" spans="1:8" s="359" customFormat="1" ht="15" x14ac:dyDescent="0.2">
      <c r="A386" s="279">
        <v>366</v>
      </c>
      <c r="B386" s="362"/>
      <c r="C386" s="280"/>
      <c r="D386" s="361"/>
      <c r="E386" s="159"/>
      <c r="F386" s="360"/>
      <c r="G386" s="360"/>
      <c r="H386" s="356"/>
    </row>
    <row r="387" spans="1:8" s="359" customFormat="1" ht="15" x14ac:dyDescent="0.2">
      <c r="A387" s="279">
        <v>367</v>
      </c>
      <c r="B387" s="362"/>
      <c r="C387" s="280"/>
      <c r="D387" s="361"/>
      <c r="E387" s="159"/>
      <c r="F387" s="360"/>
      <c r="G387" s="360"/>
      <c r="H387" s="356"/>
    </row>
    <row r="388" spans="1:8" s="359" customFormat="1" ht="15" x14ac:dyDescent="0.2">
      <c r="A388" s="279">
        <v>368</v>
      </c>
      <c r="B388" s="362"/>
      <c r="C388" s="280"/>
      <c r="D388" s="361"/>
      <c r="E388" s="159"/>
      <c r="F388" s="360"/>
      <c r="G388" s="360"/>
      <c r="H388" s="356"/>
    </row>
    <row r="389" spans="1:8" s="359" customFormat="1" ht="15" x14ac:dyDescent="0.2">
      <c r="A389" s="279">
        <v>369</v>
      </c>
      <c r="B389" s="362"/>
      <c r="C389" s="280"/>
      <c r="D389" s="361"/>
      <c r="E389" s="159"/>
      <c r="F389" s="360"/>
      <c r="G389" s="360"/>
      <c r="H389" s="356"/>
    </row>
    <row r="390" spans="1:8" s="359" customFormat="1" ht="15" x14ac:dyDescent="0.2">
      <c r="A390" s="279">
        <v>370</v>
      </c>
      <c r="B390" s="362"/>
      <c r="C390" s="280"/>
      <c r="D390" s="361"/>
      <c r="E390" s="159"/>
      <c r="F390" s="360"/>
      <c r="G390" s="360"/>
      <c r="H390" s="356"/>
    </row>
    <row r="391" spans="1:8" s="359" customFormat="1" ht="15" x14ac:dyDescent="0.2">
      <c r="A391" s="279">
        <v>371</v>
      </c>
      <c r="B391" s="362"/>
      <c r="C391" s="280"/>
      <c r="D391" s="361"/>
      <c r="E391" s="159"/>
      <c r="F391" s="360"/>
      <c r="G391" s="360"/>
      <c r="H391" s="356"/>
    </row>
    <row r="392" spans="1:8" s="359" customFormat="1" ht="15" x14ac:dyDescent="0.2">
      <c r="A392" s="279">
        <v>372</v>
      </c>
      <c r="B392" s="362"/>
      <c r="C392" s="280"/>
      <c r="D392" s="361"/>
      <c r="E392" s="159"/>
      <c r="F392" s="360"/>
      <c r="G392" s="360"/>
      <c r="H392" s="356"/>
    </row>
    <row r="393" spans="1:8" s="359" customFormat="1" ht="15" x14ac:dyDescent="0.2">
      <c r="A393" s="279">
        <v>373</v>
      </c>
      <c r="B393" s="362"/>
      <c r="C393" s="280"/>
      <c r="D393" s="361"/>
      <c r="E393" s="159"/>
      <c r="F393" s="360"/>
      <c r="G393" s="360"/>
      <c r="H393" s="356"/>
    </row>
    <row r="394" spans="1:8" s="359" customFormat="1" ht="15" x14ac:dyDescent="0.2">
      <c r="A394" s="279">
        <v>374</v>
      </c>
      <c r="B394" s="362"/>
      <c r="C394" s="280"/>
      <c r="D394" s="361"/>
      <c r="E394" s="159"/>
      <c r="F394" s="360"/>
      <c r="G394" s="360"/>
      <c r="H394" s="356"/>
    </row>
    <row r="395" spans="1:8" s="359" customFormat="1" ht="15" x14ac:dyDescent="0.2">
      <c r="A395" s="279">
        <v>375</v>
      </c>
      <c r="B395" s="362"/>
      <c r="C395" s="280"/>
      <c r="D395" s="361"/>
      <c r="E395" s="159"/>
      <c r="F395" s="360"/>
      <c r="G395" s="360"/>
      <c r="H395" s="356"/>
    </row>
    <row r="396" spans="1:8" s="359" customFormat="1" ht="15" x14ac:dyDescent="0.2">
      <c r="A396" s="279">
        <v>376</v>
      </c>
      <c r="B396" s="362"/>
      <c r="C396" s="280"/>
      <c r="D396" s="361"/>
      <c r="E396" s="159"/>
      <c r="F396" s="360"/>
      <c r="G396" s="360"/>
      <c r="H396" s="356"/>
    </row>
    <row r="397" spans="1:8" s="359" customFormat="1" ht="15" x14ac:dyDescent="0.2">
      <c r="A397" s="279">
        <v>377</v>
      </c>
      <c r="B397" s="362"/>
      <c r="C397" s="280"/>
      <c r="D397" s="361"/>
      <c r="E397" s="159"/>
      <c r="F397" s="360"/>
      <c r="G397" s="360"/>
      <c r="H397" s="356"/>
    </row>
    <row r="398" spans="1:8" s="359" customFormat="1" ht="15" x14ac:dyDescent="0.2">
      <c r="A398" s="279">
        <v>378</v>
      </c>
      <c r="B398" s="362"/>
      <c r="C398" s="280"/>
      <c r="D398" s="361"/>
      <c r="E398" s="159"/>
      <c r="F398" s="360"/>
      <c r="G398" s="360"/>
      <c r="H398" s="356"/>
    </row>
    <row r="399" spans="1:8" s="359" customFormat="1" ht="15" x14ac:dyDescent="0.2">
      <c r="A399" s="279">
        <v>379</v>
      </c>
      <c r="B399" s="362"/>
      <c r="C399" s="280"/>
      <c r="D399" s="361"/>
      <c r="E399" s="159"/>
      <c r="F399" s="360"/>
      <c r="G399" s="360"/>
      <c r="H399" s="356"/>
    </row>
    <row r="400" spans="1:8" s="359" customFormat="1" ht="15" x14ac:dyDescent="0.2">
      <c r="A400" s="279">
        <v>380</v>
      </c>
      <c r="B400" s="362"/>
      <c r="C400" s="280"/>
      <c r="D400" s="361"/>
      <c r="E400" s="159"/>
      <c r="F400" s="360"/>
      <c r="G400" s="360"/>
      <c r="H400" s="356"/>
    </row>
    <row r="401" spans="1:8" s="359" customFormat="1" ht="15" x14ac:dyDescent="0.2">
      <c r="A401" s="279">
        <v>381</v>
      </c>
      <c r="B401" s="362"/>
      <c r="C401" s="280"/>
      <c r="D401" s="361"/>
      <c r="E401" s="159"/>
      <c r="F401" s="360"/>
      <c r="G401" s="360"/>
      <c r="H401" s="356"/>
    </row>
    <row r="402" spans="1:8" s="359" customFormat="1" ht="15" x14ac:dyDescent="0.2">
      <c r="A402" s="279">
        <v>382</v>
      </c>
      <c r="B402" s="362"/>
      <c r="C402" s="280"/>
      <c r="D402" s="361"/>
      <c r="E402" s="159"/>
      <c r="F402" s="360"/>
      <c r="G402" s="360"/>
      <c r="H402" s="356"/>
    </row>
    <row r="403" spans="1:8" s="359" customFormat="1" ht="15" x14ac:dyDescent="0.2">
      <c r="A403" s="279">
        <v>383</v>
      </c>
      <c r="B403" s="362"/>
      <c r="C403" s="280"/>
      <c r="D403" s="361"/>
      <c r="E403" s="159"/>
      <c r="F403" s="360"/>
      <c r="G403" s="360"/>
      <c r="H403" s="356"/>
    </row>
    <row r="404" spans="1:8" s="359" customFormat="1" ht="15" x14ac:dyDescent="0.2">
      <c r="A404" s="279">
        <v>384</v>
      </c>
      <c r="B404" s="362"/>
      <c r="C404" s="280"/>
      <c r="D404" s="361"/>
      <c r="E404" s="159"/>
      <c r="F404" s="360"/>
      <c r="G404" s="360"/>
      <c r="H404" s="356"/>
    </row>
    <row r="405" spans="1:8" s="359" customFormat="1" ht="15" x14ac:dyDescent="0.2">
      <c r="A405" s="279">
        <v>385</v>
      </c>
      <c r="B405" s="362"/>
      <c r="C405" s="280"/>
      <c r="D405" s="361"/>
      <c r="E405" s="159"/>
      <c r="F405" s="360"/>
      <c r="G405" s="360"/>
      <c r="H405" s="356"/>
    </row>
    <row r="406" spans="1:8" s="359" customFormat="1" ht="15" x14ac:dyDescent="0.2">
      <c r="A406" s="279">
        <v>386</v>
      </c>
      <c r="B406" s="362"/>
      <c r="C406" s="280"/>
      <c r="D406" s="361"/>
      <c r="E406" s="159"/>
      <c r="F406" s="360"/>
      <c r="G406" s="360"/>
      <c r="H406" s="356"/>
    </row>
    <row r="407" spans="1:8" s="359" customFormat="1" ht="15" x14ac:dyDescent="0.2">
      <c r="A407" s="279">
        <v>387</v>
      </c>
      <c r="B407" s="362"/>
      <c r="C407" s="280"/>
      <c r="D407" s="361"/>
      <c r="E407" s="159"/>
      <c r="F407" s="360"/>
      <c r="G407" s="360"/>
      <c r="H407" s="356"/>
    </row>
    <row r="408" spans="1:8" s="359" customFormat="1" ht="15" x14ac:dyDescent="0.2">
      <c r="A408" s="279">
        <v>388</v>
      </c>
      <c r="B408" s="362"/>
      <c r="C408" s="280"/>
      <c r="D408" s="361"/>
      <c r="E408" s="159"/>
      <c r="F408" s="360"/>
      <c r="G408" s="360"/>
      <c r="H408" s="356"/>
    </row>
    <row r="409" spans="1:8" s="359" customFormat="1" ht="15" x14ac:dyDescent="0.2">
      <c r="A409" s="279">
        <v>389</v>
      </c>
      <c r="B409" s="362"/>
      <c r="C409" s="280"/>
      <c r="D409" s="361"/>
      <c r="E409" s="159"/>
      <c r="F409" s="360"/>
      <c r="G409" s="360"/>
      <c r="H409" s="356"/>
    </row>
    <row r="410" spans="1:8" s="359" customFormat="1" ht="15" x14ac:dyDescent="0.2">
      <c r="A410" s="279">
        <v>390</v>
      </c>
      <c r="B410" s="362"/>
      <c r="C410" s="280"/>
      <c r="D410" s="361"/>
      <c r="E410" s="159"/>
      <c r="F410" s="360"/>
      <c r="G410" s="360"/>
      <c r="H410" s="356"/>
    </row>
    <row r="411" spans="1:8" s="359" customFormat="1" ht="15" x14ac:dyDescent="0.2">
      <c r="A411" s="279">
        <v>391</v>
      </c>
      <c r="B411" s="362"/>
      <c r="C411" s="280"/>
      <c r="D411" s="361"/>
      <c r="E411" s="159"/>
      <c r="F411" s="360"/>
      <c r="G411" s="360"/>
      <c r="H411" s="356"/>
    </row>
    <row r="412" spans="1:8" s="359" customFormat="1" ht="15" x14ac:dyDescent="0.2">
      <c r="A412" s="279">
        <v>392</v>
      </c>
      <c r="B412" s="362"/>
      <c r="C412" s="280"/>
      <c r="D412" s="361"/>
      <c r="E412" s="159"/>
      <c r="F412" s="360"/>
      <c r="G412" s="360"/>
      <c r="H412" s="356"/>
    </row>
    <row r="413" spans="1:8" s="359" customFormat="1" ht="15" x14ac:dyDescent="0.2">
      <c r="A413" s="279">
        <v>393</v>
      </c>
      <c r="B413" s="362"/>
      <c r="C413" s="280"/>
      <c r="D413" s="361"/>
      <c r="E413" s="159"/>
      <c r="F413" s="360"/>
      <c r="G413" s="360"/>
      <c r="H413" s="356"/>
    </row>
    <row r="414" spans="1:8" s="359" customFormat="1" ht="15" x14ac:dyDescent="0.2">
      <c r="A414" s="279">
        <v>394</v>
      </c>
      <c r="B414" s="362"/>
      <c r="C414" s="280"/>
      <c r="D414" s="361"/>
      <c r="E414" s="159"/>
      <c r="F414" s="360"/>
      <c r="G414" s="360"/>
      <c r="H414" s="356"/>
    </row>
    <row r="415" spans="1:8" s="359" customFormat="1" ht="15" x14ac:dyDescent="0.2">
      <c r="A415" s="279">
        <v>395</v>
      </c>
      <c r="B415" s="362"/>
      <c r="C415" s="280"/>
      <c r="D415" s="361"/>
      <c r="E415" s="159"/>
      <c r="F415" s="360"/>
      <c r="G415" s="360"/>
      <c r="H415" s="356"/>
    </row>
    <row r="416" spans="1:8" s="359" customFormat="1" ht="15" x14ac:dyDescent="0.2">
      <c r="A416" s="279">
        <v>396</v>
      </c>
      <c r="B416" s="362"/>
      <c r="C416" s="280"/>
      <c r="D416" s="361"/>
      <c r="E416" s="159"/>
      <c r="F416" s="360"/>
      <c r="G416" s="360"/>
      <c r="H416" s="356"/>
    </row>
    <row r="417" spans="1:8" s="359" customFormat="1" ht="15" x14ac:dyDescent="0.2">
      <c r="A417" s="279">
        <v>397</v>
      </c>
      <c r="B417" s="362"/>
      <c r="C417" s="280"/>
      <c r="D417" s="361"/>
      <c r="E417" s="159"/>
      <c r="F417" s="360"/>
      <c r="G417" s="360"/>
      <c r="H417" s="356"/>
    </row>
    <row r="418" spans="1:8" s="359" customFormat="1" ht="15" x14ac:dyDescent="0.2">
      <c r="A418" s="279">
        <v>398</v>
      </c>
      <c r="B418" s="362"/>
      <c r="C418" s="280"/>
      <c r="D418" s="361"/>
      <c r="E418" s="159"/>
      <c r="F418" s="360"/>
      <c r="G418" s="360"/>
      <c r="H418" s="356"/>
    </row>
    <row r="419" spans="1:8" s="359" customFormat="1" ht="15" x14ac:dyDescent="0.2">
      <c r="A419" s="279">
        <v>399</v>
      </c>
      <c r="B419" s="362"/>
      <c r="C419" s="280"/>
      <c r="D419" s="361"/>
      <c r="E419" s="159"/>
      <c r="F419" s="360"/>
      <c r="G419" s="360"/>
      <c r="H419" s="356"/>
    </row>
    <row r="420" spans="1:8" s="359" customFormat="1" ht="15" x14ac:dyDescent="0.2">
      <c r="A420" s="279">
        <v>400</v>
      </c>
      <c r="B420" s="362"/>
      <c r="C420" s="280"/>
      <c r="D420" s="361"/>
      <c r="E420" s="159"/>
      <c r="F420" s="360"/>
      <c r="G420" s="360"/>
      <c r="H420" s="356"/>
    </row>
    <row r="421" spans="1:8" s="359" customFormat="1" ht="15" x14ac:dyDescent="0.2">
      <c r="A421" s="279">
        <v>401</v>
      </c>
      <c r="B421" s="362"/>
      <c r="C421" s="280"/>
      <c r="D421" s="361"/>
      <c r="E421" s="159"/>
      <c r="F421" s="360"/>
      <c r="G421" s="360"/>
      <c r="H421" s="356"/>
    </row>
    <row r="422" spans="1:8" s="359" customFormat="1" ht="15" x14ac:dyDescent="0.2">
      <c r="A422" s="279">
        <v>402</v>
      </c>
      <c r="B422" s="362"/>
      <c r="C422" s="280"/>
      <c r="D422" s="361"/>
      <c r="E422" s="159"/>
      <c r="F422" s="360"/>
      <c r="G422" s="360"/>
      <c r="H422" s="356"/>
    </row>
    <row r="423" spans="1:8" s="359" customFormat="1" ht="15" x14ac:dyDescent="0.2">
      <c r="A423" s="279">
        <v>403</v>
      </c>
      <c r="B423" s="362"/>
      <c r="C423" s="280"/>
      <c r="D423" s="361"/>
      <c r="E423" s="159"/>
      <c r="F423" s="360"/>
      <c r="G423" s="360"/>
      <c r="H423" s="356"/>
    </row>
    <row r="424" spans="1:8" s="359" customFormat="1" ht="15" x14ac:dyDescent="0.2">
      <c r="A424" s="279">
        <v>404</v>
      </c>
      <c r="B424" s="362"/>
      <c r="C424" s="280"/>
      <c r="D424" s="361"/>
      <c r="E424" s="159"/>
      <c r="F424" s="360"/>
      <c r="G424" s="360"/>
      <c r="H424" s="356"/>
    </row>
    <row r="425" spans="1:8" s="359" customFormat="1" ht="15" x14ac:dyDescent="0.2">
      <c r="A425" s="279">
        <v>405</v>
      </c>
      <c r="B425" s="362"/>
      <c r="C425" s="280"/>
      <c r="D425" s="361"/>
      <c r="E425" s="159"/>
      <c r="F425" s="360"/>
      <c r="G425" s="360"/>
      <c r="H425" s="356"/>
    </row>
    <row r="426" spans="1:8" s="359" customFormat="1" ht="15" x14ac:dyDescent="0.2">
      <c r="A426" s="279">
        <v>406</v>
      </c>
      <c r="B426" s="362"/>
      <c r="C426" s="280"/>
      <c r="D426" s="361"/>
      <c r="E426" s="159"/>
      <c r="F426" s="360"/>
      <c r="G426" s="360"/>
      <c r="H426" s="356"/>
    </row>
    <row r="427" spans="1:8" s="359" customFormat="1" ht="15" x14ac:dyDescent="0.2">
      <c r="A427" s="279">
        <v>407</v>
      </c>
      <c r="B427" s="362"/>
      <c r="C427" s="280"/>
      <c r="D427" s="361"/>
      <c r="E427" s="159"/>
      <c r="F427" s="360"/>
      <c r="G427" s="360"/>
      <c r="H427" s="356"/>
    </row>
    <row r="428" spans="1:8" s="359" customFormat="1" ht="15" x14ac:dyDescent="0.2">
      <c r="A428" s="279">
        <v>408</v>
      </c>
      <c r="B428" s="362"/>
      <c r="C428" s="280"/>
      <c r="D428" s="361"/>
      <c r="E428" s="159"/>
      <c r="F428" s="360"/>
      <c r="G428" s="360"/>
      <c r="H428" s="356"/>
    </row>
    <row r="429" spans="1:8" s="359" customFormat="1" ht="15" x14ac:dyDescent="0.2">
      <c r="A429" s="279">
        <v>409</v>
      </c>
      <c r="B429" s="362"/>
      <c r="C429" s="280"/>
      <c r="D429" s="361"/>
      <c r="E429" s="159"/>
      <c r="F429" s="360"/>
      <c r="G429" s="360"/>
      <c r="H429" s="356"/>
    </row>
    <row r="430" spans="1:8" s="359" customFormat="1" ht="15" x14ac:dyDescent="0.2">
      <c r="A430" s="279">
        <v>410</v>
      </c>
      <c r="B430" s="362"/>
      <c r="C430" s="280"/>
      <c r="D430" s="361"/>
      <c r="E430" s="159"/>
      <c r="F430" s="360"/>
      <c r="G430" s="360"/>
      <c r="H430" s="356"/>
    </row>
    <row r="431" spans="1:8" s="359" customFormat="1" ht="15" x14ac:dyDescent="0.2">
      <c r="A431" s="279">
        <v>411</v>
      </c>
      <c r="B431" s="362"/>
      <c r="C431" s="280"/>
      <c r="D431" s="361"/>
      <c r="E431" s="159"/>
      <c r="F431" s="360"/>
      <c r="G431" s="360"/>
      <c r="H431" s="356"/>
    </row>
    <row r="432" spans="1:8" s="359" customFormat="1" ht="15" x14ac:dyDescent="0.2">
      <c r="A432" s="279">
        <v>412</v>
      </c>
      <c r="B432" s="362"/>
      <c r="C432" s="280"/>
      <c r="D432" s="361"/>
      <c r="E432" s="159"/>
      <c r="F432" s="360"/>
      <c r="G432" s="360"/>
      <c r="H432" s="356"/>
    </row>
    <row r="433" spans="1:8" s="359" customFormat="1" ht="15" x14ac:dyDescent="0.2">
      <c r="A433" s="279">
        <v>413</v>
      </c>
      <c r="B433" s="362"/>
      <c r="C433" s="280"/>
      <c r="D433" s="361"/>
      <c r="E433" s="159"/>
      <c r="F433" s="360"/>
      <c r="G433" s="360"/>
      <c r="H433" s="356"/>
    </row>
    <row r="434" spans="1:8" s="359" customFormat="1" ht="15" x14ac:dyDescent="0.2">
      <c r="A434" s="279">
        <v>414</v>
      </c>
      <c r="B434" s="362"/>
      <c r="C434" s="280"/>
      <c r="D434" s="361"/>
      <c r="E434" s="159"/>
      <c r="F434" s="360"/>
      <c r="G434" s="360"/>
      <c r="H434" s="356"/>
    </row>
    <row r="435" spans="1:8" s="359" customFormat="1" ht="15" x14ac:dyDescent="0.2">
      <c r="A435" s="279">
        <v>415</v>
      </c>
      <c r="B435" s="362"/>
      <c r="C435" s="280"/>
      <c r="D435" s="361"/>
      <c r="E435" s="159"/>
      <c r="F435" s="360"/>
      <c r="G435" s="360"/>
      <c r="H435" s="356"/>
    </row>
    <row r="436" spans="1:8" s="359" customFormat="1" ht="15" x14ac:dyDescent="0.2">
      <c r="A436" s="279">
        <v>416</v>
      </c>
      <c r="B436" s="362"/>
      <c r="C436" s="280"/>
      <c r="D436" s="361"/>
      <c r="E436" s="159"/>
      <c r="F436" s="360"/>
      <c r="G436" s="360"/>
      <c r="H436" s="356"/>
    </row>
    <row r="437" spans="1:8" s="359" customFormat="1" ht="15" x14ac:dyDescent="0.2">
      <c r="A437" s="279">
        <v>417</v>
      </c>
      <c r="B437" s="362"/>
      <c r="C437" s="280"/>
      <c r="D437" s="361"/>
      <c r="E437" s="159"/>
      <c r="F437" s="360"/>
      <c r="G437" s="360"/>
      <c r="H437" s="356"/>
    </row>
    <row r="438" spans="1:8" s="359" customFormat="1" ht="15" x14ac:dyDescent="0.2">
      <c r="A438" s="279">
        <v>418</v>
      </c>
      <c r="B438" s="362"/>
      <c r="C438" s="280"/>
      <c r="D438" s="361"/>
      <c r="E438" s="159"/>
      <c r="F438" s="360"/>
      <c r="G438" s="360"/>
      <c r="H438" s="356"/>
    </row>
    <row r="439" spans="1:8" s="359" customFormat="1" ht="15" x14ac:dyDescent="0.2">
      <c r="A439" s="279">
        <v>419</v>
      </c>
      <c r="B439" s="362"/>
      <c r="C439" s="280"/>
      <c r="D439" s="361"/>
      <c r="E439" s="159"/>
      <c r="F439" s="360"/>
      <c r="G439" s="360"/>
      <c r="H439" s="356"/>
    </row>
    <row r="440" spans="1:8" s="359" customFormat="1" ht="15" x14ac:dyDescent="0.2">
      <c r="A440" s="279">
        <v>420</v>
      </c>
      <c r="B440" s="362"/>
      <c r="C440" s="280"/>
      <c r="D440" s="361"/>
      <c r="E440" s="159"/>
      <c r="F440" s="360"/>
      <c r="G440" s="360"/>
      <c r="H440" s="356"/>
    </row>
    <row r="441" spans="1:8" s="359" customFormat="1" ht="15" x14ac:dyDescent="0.2">
      <c r="A441" s="279">
        <v>421</v>
      </c>
      <c r="B441" s="362"/>
      <c r="C441" s="280"/>
      <c r="D441" s="361"/>
      <c r="E441" s="159"/>
      <c r="F441" s="360"/>
      <c r="G441" s="360"/>
      <c r="H441" s="356"/>
    </row>
    <row r="442" spans="1:8" s="359" customFormat="1" ht="15" x14ac:dyDescent="0.2">
      <c r="A442" s="279">
        <v>422</v>
      </c>
      <c r="B442" s="362"/>
      <c r="C442" s="280"/>
      <c r="D442" s="361"/>
      <c r="E442" s="159"/>
      <c r="F442" s="360"/>
      <c r="G442" s="360"/>
      <c r="H442" s="356"/>
    </row>
    <row r="443" spans="1:8" s="359" customFormat="1" ht="15" x14ac:dyDescent="0.2">
      <c r="A443" s="279">
        <v>423</v>
      </c>
      <c r="B443" s="362"/>
      <c r="C443" s="280"/>
      <c r="D443" s="361"/>
      <c r="E443" s="159"/>
      <c r="F443" s="360"/>
      <c r="G443" s="360"/>
      <c r="H443" s="356"/>
    </row>
    <row r="444" spans="1:8" s="359" customFormat="1" ht="15" x14ac:dyDescent="0.2">
      <c r="A444" s="279">
        <v>424</v>
      </c>
      <c r="B444" s="362"/>
      <c r="C444" s="280"/>
      <c r="D444" s="361"/>
      <c r="E444" s="159"/>
      <c r="F444" s="360"/>
      <c r="G444" s="360"/>
      <c r="H444" s="356"/>
    </row>
    <row r="445" spans="1:8" s="359" customFormat="1" ht="15" x14ac:dyDescent="0.2">
      <c r="A445" s="279">
        <v>425</v>
      </c>
      <c r="B445" s="362"/>
      <c r="C445" s="280"/>
      <c r="D445" s="361"/>
      <c r="E445" s="159"/>
      <c r="F445" s="360"/>
      <c r="G445" s="360"/>
      <c r="H445" s="356"/>
    </row>
    <row r="446" spans="1:8" s="359" customFormat="1" ht="15" x14ac:dyDescent="0.2">
      <c r="A446" s="279">
        <v>426</v>
      </c>
      <c r="B446" s="362"/>
      <c r="C446" s="280"/>
      <c r="D446" s="361"/>
      <c r="E446" s="159"/>
      <c r="F446" s="360"/>
      <c r="G446" s="360"/>
      <c r="H446" s="356"/>
    </row>
    <row r="447" spans="1:8" s="359" customFormat="1" ht="15" x14ac:dyDescent="0.2">
      <c r="A447" s="279">
        <v>427</v>
      </c>
      <c r="B447" s="362"/>
      <c r="C447" s="280"/>
      <c r="D447" s="361"/>
      <c r="E447" s="159"/>
      <c r="F447" s="360"/>
      <c r="G447" s="360"/>
      <c r="H447" s="356"/>
    </row>
    <row r="448" spans="1:8" s="359" customFormat="1" ht="15" x14ac:dyDescent="0.2">
      <c r="A448" s="279">
        <v>428</v>
      </c>
      <c r="B448" s="362"/>
      <c r="C448" s="280"/>
      <c r="D448" s="361"/>
      <c r="E448" s="159"/>
      <c r="F448" s="360"/>
      <c r="G448" s="360"/>
      <c r="H448" s="356"/>
    </row>
    <row r="449" spans="1:8" s="359" customFormat="1" ht="15" x14ac:dyDescent="0.2">
      <c r="A449" s="279">
        <v>429</v>
      </c>
      <c r="B449" s="362"/>
      <c r="C449" s="280"/>
      <c r="D449" s="361"/>
      <c r="E449" s="159"/>
      <c r="F449" s="360"/>
      <c r="G449" s="360"/>
      <c r="H449" s="356"/>
    </row>
    <row r="450" spans="1:8" s="359" customFormat="1" ht="15" x14ac:dyDescent="0.2">
      <c r="A450" s="279">
        <v>430</v>
      </c>
      <c r="B450" s="362"/>
      <c r="C450" s="280"/>
      <c r="D450" s="361"/>
      <c r="E450" s="159"/>
      <c r="F450" s="360"/>
      <c r="G450" s="360"/>
      <c r="H450" s="356"/>
    </row>
    <row r="451" spans="1:8" s="359" customFormat="1" ht="15" x14ac:dyDescent="0.2">
      <c r="A451" s="279">
        <v>431</v>
      </c>
      <c r="B451" s="362"/>
      <c r="C451" s="280"/>
      <c r="D451" s="361"/>
      <c r="E451" s="159"/>
      <c r="F451" s="360"/>
      <c r="G451" s="360"/>
      <c r="H451" s="356"/>
    </row>
    <row r="452" spans="1:8" s="359" customFormat="1" ht="15" x14ac:dyDescent="0.2">
      <c r="A452" s="279">
        <v>432</v>
      </c>
      <c r="B452" s="362"/>
      <c r="C452" s="280"/>
      <c r="D452" s="361"/>
      <c r="E452" s="159"/>
      <c r="F452" s="360"/>
      <c r="G452" s="360"/>
      <c r="H452" s="356"/>
    </row>
    <row r="453" spans="1:8" s="359" customFormat="1" ht="15" x14ac:dyDescent="0.2">
      <c r="A453" s="279">
        <v>433</v>
      </c>
      <c r="B453" s="362"/>
      <c r="C453" s="280"/>
      <c r="D453" s="361"/>
      <c r="E453" s="159"/>
      <c r="F453" s="360"/>
      <c r="G453" s="360"/>
      <c r="H453" s="356"/>
    </row>
    <row r="454" spans="1:8" s="359" customFormat="1" ht="15" x14ac:dyDescent="0.2">
      <c r="A454" s="279">
        <v>434</v>
      </c>
      <c r="B454" s="362"/>
      <c r="C454" s="280"/>
      <c r="D454" s="361"/>
      <c r="E454" s="159"/>
      <c r="F454" s="360"/>
      <c r="G454" s="360"/>
      <c r="H454" s="356"/>
    </row>
    <row r="455" spans="1:8" s="359" customFormat="1" ht="15" x14ac:dyDescent="0.2">
      <c r="A455" s="279">
        <v>435</v>
      </c>
      <c r="B455" s="362"/>
      <c r="C455" s="280"/>
      <c r="D455" s="361"/>
      <c r="E455" s="159"/>
      <c r="F455" s="360"/>
      <c r="G455" s="360"/>
      <c r="H455" s="356"/>
    </row>
    <row r="456" spans="1:8" s="359" customFormat="1" ht="15" x14ac:dyDescent="0.2">
      <c r="A456" s="279">
        <v>436</v>
      </c>
      <c r="B456" s="362"/>
      <c r="C456" s="280"/>
      <c r="D456" s="361"/>
      <c r="E456" s="159"/>
      <c r="F456" s="360"/>
      <c r="G456" s="360"/>
      <c r="H456" s="356"/>
    </row>
    <row r="457" spans="1:8" s="359" customFormat="1" ht="15" x14ac:dyDescent="0.2">
      <c r="A457" s="279">
        <v>437</v>
      </c>
      <c r="B457" s="362"/>
      <c r="C457" s="280"/>
      <c r="D457" s="361"/>
      <c r="E457" s="159"/>
      <c r="F457" s="360"/>
      <c r="G457" s="360"/>
      <c r="H457" s="356"/>
    </row>
    <row r="458" spans="1:8" s="359" customFormat="1" ht="15" x14ac:dyDescent="0.2">
      <c r="A458" s="279">
        <v>438</v>
      </c>
      <c r="B458" s="362"/>
      <c r="C458" s="280"/>
      <c r="D458" s="361"/>
      <c r="E458" s="159"/>
      <c r="F458" s="360"/>
      <c r="G458" s="360"/>
      <c r="H458" s="356"/>
    </row>
    <row r="459" spans="1:8" s="359" customFormat="1" ht="15" x14ac:dyDescent="0.2">
      <c r="A459" s="279">
        <v>439</v>
      </c>
      <c r="B459" s="362"/>
      <c r="C459" s="280"/>
      <c r="D459" s="361"/>
      <c r="E459" s="159"/>
      <c r="F459" s="360"/>
      <c r="G459" s="360"/>
      <c r="H459" s="356"/>
    </row>
    <row r="460" spans="1:8" s="359" customFormat="1" ht="15" x14ac:dyDescent="0.2">
      <c r="A460" s="279">
        <v>440</v>
      </c>
      <c r="B460" s="362"/>
      <c r="C460" s="280"/>
      <c r="D460" s="361"/>
      <c r="E460" s="159"/>
      <c r="F460" s="360"/>
      <c r="G460" s="360"/>
      <c r="H460" s="356"/>
    </row>
    <row r="461" spans="1:8" s="359" customFormat="1" ht="15" x14ac:dyDescent="0.2">
      <c r="A461" s="279">
        <v>441</v>
      </c>
      <c r="B461" s="362"/>
      <c r="C461" s="280"/>
      <c r="D461" s="361"/>
      <c r="E461" s="159"/>
      <c r="F461" s="360"/>
      <c r="G461" s="360"/>
      <c r="H461" s="356"/>
    </row>
    <row r="462" spans="1:8" s="359" customFormat="1" ht="15" x14ac:dyDescent="0.2">
      <c r="A462" s="279">
        <v>442</v>
      </c>
      <c r="B462" s="362"/>
      <c r="C462" s="280"/>
      <c r="D462" s="361"/>
      <c r="E462" s="159"/>
      <c r="F462" s="360"/>
      <c r="G462" s="360"/>
      <c r="H462" s="356"/>
    </row>
    <row r="463" spans="1:8" s="359" customFormat="1" ht="15" x14ac:dyDescent="0.2">
      <c r="A463" s="279">
        <v>443</v>
      </c>
      <c r="B463" s="362"/>
      <c r="C463" s="280"/>
      <c r="D463" s="361"/>
      <c r="E463" s="159"/>
      <c r="F463" s="360"/>
      <c r="G463" s="360"/>
      <c r="H463" s="356"/>
    </row>
    <row r="464" spans="1:8" s="359" customFormat="1" ht="15" x14ac:dyDescent="0.2">
      <c r="A464" s="279">
        <v>444</v>
      </c>
      <c r="B464" s="362"/>
      <c r="C464" s="280"/>
      <c r="D464" s="361"/>
      <c r="E464" s="159"/>
      <c r="F464" s="360"/>
      <c r="G464" s="360"/>
      <c r="H464" s="356"/>
    </row>
    <row r="465" spans="1:8" s="359" customFormat="1" ht="15" x14ac:dyDescent="0.2">
      <c r="A465" s="279">
        <v>445</v>
      </c>
      <c r="B465" s="362"/>
      <c r="C465" s="280"/>
      <c r="D465" s="361"/>
      <c r="E465" s="159"/>
      <c r="F465" s="360"/>
      <c r="G465" s="360"/>
      <c r="H465" s="356"/>
    </row>
    <row r="466" spans="1:8" s="359" customFormat="1" ht="15" x14ac:dyDescent="0.2">
      <c r="A466" s="279">
        <v>446</v>
      </c>
      <c r="B466" s="362"/>
      <c r="C466" s="280"/>
      <c r="D466" s="361"/>
      <c r="E466" s="159"/>
      <c r="F466" s="360"/>
      <c r="G466" s="360"/>
      <c r="H466" s="356"/>
    </row>
    <row r="467" spans="1:8" s="359" customFormat="1" ht="15" x14ac:dyDescent="0.2">
      <c r="A467" s="279">
        <v>447</v>
      </c>
      <c r="B467" s="362"/>
      <c r="C467" s="280"/>
      <c r="D467" s="361"/>
      <c r="E467" s="159"/>
      <c r="F467" s="360"/>
      <c r="G467" s="360"/>
      <c r="H467" s="356"/>
    </row>
    <row r="468" spans="1:8" s="359" customFormat="1" ht="15" x14ac:dyDescent="0.2">
      <c r="A468" s="279">
        <v>448</v>
      </c>
      <c r="B468" s="362"/>
      <c r="C468" s="280"/>
      <c r="D468" s="361"/>
      <c r="E468" s="159"/>
      <c r="F468" s="360"/>
      <c r="G468" s="360"/>
      <c r="H468" s="356"/>
    </row>
    <row r="469" spans="1:8" s="359" customFormat="1" ht="15" x14ac:dyDescent="0.2">
      <c r="A469" s="279">
        <v>449</v>
      </c>
      <c r="B469" s="362"/>
      <c r="C469" s="280"/>
      <c r="D469" s="361"/>
      <c r="E469" s="159"/>
      <c r="F469" s="360"/>
      <c r="G469" s="360"/>
      <c r="H469" s="356"/>
    </row>
    <row r="470" spans="1:8" s="359" customFormat="1" ht="15" x14ac:dyDescent="0.2">
      <c r="A470" s="279">
        <v>450</v>
      </c>
      <c r="B470" s="362"/>
      <c r="C470" s="280"/>
      <c r="D470" s="361"/>
      <c r="E470" s="159"/>
      <c r="F470" s="360"/>
      <c r="G470" s="360"/>
      <c r="H470" s="356"/>
    </row>
    <row r="471" spans="1:8" s="359" customFormat="1" ht="15" x14ac:dyDescent="0.2">
      <c r="A471" s="279">
        <v>451</v>
      </c>
      <c r="B471" s="362"/>
      <c r="C471" s="280"/>
      <c r="D471" s="361"/>
      <c r="E471" s="159"/>
      <c r="F471" s="360"/>
      <c r="G471" s="360"/>
      <c r="H471" s="356"/>
    </row>
    <row r="472" spans="1:8" s="359" customFormat="1" ht="15" x14ac:dyDescent="0.2">
      <c r="A472" s="279">
        <v>452</v>
      </c>
      <c r="B472" s="362"/>
      <c r="C472" s="280"/>
      <c r="D472" s="361"/>
      <c r="E472" s="159"/>
      <c r="F472" s="360"/>
      <c r="G472" s="360"/>
      <c r="H472" s="356"/>
    </row>
    <row r="473" spans="1:8" s="359" customFormat="1" ht="15" x14ac:dyDescent="0.2">
      <c r="A473" s="279">
        <v>453</v>
      </c>
      <c r="B473" s="362"/>
      <c r="C473" s="280"/>
      <c r="D473" s="361"/>
      <c r="E473" s="159"/>
      <c r="F473" s="360"/>
      <c r="G473" s="360"/>
      <c r="H473" s="356"/>
    </row>
    <row r="474" spans="1:8" s="359" customFormat="1" ht="15" x14ac:dyDescent="0.2">
      <c r="A474" s="279">
        <v>454</v>
      </c>
      <c r="B474" s="362"/>
      <c r="C474" s="280"/>
      <c r="D474" s="361"/>
      <c r="E474" s="159"/>
      <c r="F474" s="360"/>
      <c r="G474" s="360"/>
      <c r="H474" s="356"/>
    </row>
    <row r="475" spans="1:8" s="359" customFormat="1" ht="15" x14ac:dyDescent="0.2">
      <c r="A475" s="279">
        <v>455</v>
      </c>
      <c r="B475" s="362"/>
      <c r="C475" s="280"/>
      <c r="D475" s="361"/>
      <c r="E475" s="159"/>
      <c r="F475" s="360"/>
      <c r="G475" s="360"/>
      <c r="H475" s="356"/>
    </row>
    <row r="476" spans="1:8" s="359" customFormat="1" ht="15" x14ac:dyDescent="0.2">
      <c r="A476" s="279">
        <v>456</v>
      </c>
      <c r="B476" s="362"/>
      <c r="C476" s="280"/>
      <c r="D476" s="361"/>
      <c r="E476" s="159"/>
      <c r="F476" s="360"/>
      <c r="G476" s="360"/>
      <c r="H476" s="356"/>
    </row>
    <row r="477" spans="1:8" s="359" customFormat="1" ht="15" x14ac:dyDescent="0.2">
      <c r="A477" s="279">
        <v>457</v>
      </c>
      <c r="B477" s="362"/>
      <c r="C477" s="280"/>
      <c r="D477" s="361"/>
      <c r="E477" s="159"/>
      <c r="F477" s="360"/>
      <c r="G477" s="360"/>
      <c r="H477" s="356"/>
    </row>
    <row r="478" spans="1:8" s="359" customFormat="1" ht="15" x14ac:dyDescent="0.2">
      <c r="A478" s="279">
        <v>458</v>
      </c>
      <c r="B478" s="362"/>
      <c r="C478" s="280"/>
      <c r="D478" s="361"/>
      <c r="E478" s="159"/>
      <c r="F478" s="360"/>
      <c r="G478" s="360"/>
      <c r="H478" s="356"/>
    </row>
    <row r="479" spans="1:8" s="359" customFormat="1" ht="15" x14ac:dyDescent="0.2">
      <c r="A479" s="279">
        <v>459</v>
      </c>
      <c r="B479" s="362"/>
      <c r="C479" s="280"/>
      <c r="D479" s="361"/>
      <c r="E479" s="159"/>
      <c r="F479" s="360"/>
      <c r="G479" s="360"/>
      <c r="H479" s="356"/>
    </row>
    <row r="480" spans="1:8" s="359" customFormat="1" ht="15" x14ac:dyDescent="0.2">
      <c r="A480" s="279">
        <v>460</v>
      </c>
      <c r="B480" s="362"/>
      <c r="C480" s="280"/>
      <c r="D480" s="361"/>
      <c r="E480" s="159"/>
      <c r="F480" s="360"/>
      <c r="G480" s="360"/>
      <c r="H480" s="356"/>
    </row>
    <row r="481" spans="1:8" s="359" customFormat="1" ht="15" x14ac:dyDescent="0.2">
      <c r="A481" s="279">
        <v>461</v>
      </c>
      <c r="B481" s="362"/>
      <c r="C481" s="280"/>
      <c r="D481" s="361"/>
      <c r="E481" s="159"/>
      <c r="F481" s="360"/>
      <c r="G481" s="360"/>
      <c r="H481" s="356"/>
    </row>
    <row r="482" spans="1:8" s="359" customFormat="1" ht="15" x14ac:dyDescent="0.2">
      <c r="A482" s="279">
        <v>462</v>
      </c>
      <c r="B482" s="362"/>
      <c r="C482" s="280"/>
      <c r="D482" s="361"/>
      <c r="E482" s="159"/>
      <c r="F482" s="360"/>
      <c r="G482" s="360"/>
      <c r="H482" s="356"/>
    </row>
    <row r="483" spans="1:8" s="359" customFormat="1" ht="15" x14ac:dyDescent="0.2">
      <c r="A483" s="279">
        <v>463</v>
      </c>
      <c r="B483" s="362"/>
      <c r="C483" s="280"/>
      <c r="D483" s="361"/>
      <c r="E483" s="159"/>
      <c r="F483" s="360"/>
      <c r="G483" s="360"/>
      <c r="H483" s="356"/>
    </row>
    <row r="484" spans="1:8" s="359" customFormat="1" ht="15" x14ac:dyDescent="0.2">
      <c r="A484" s="279">
        <v>464</v>
      </c>
      <c r="B484" s="362"/>
      <c r="C484" s="280"/>
      <c r="D484" s="361"/>
      <c r="E484" s="159"/>
      <c r="F484" s="360"/>
      <c r="G484" s="360"/>
      <c r="H484" s="356"/>
    </row>
    <row r="485" spans="1:8" s="359" customFormat="1" ht="15" x14ac:dyDescent="0.2">
      <c r="A485" s="279">
        <v>465</v>
      </c>
      <c r="B485" s="362"/>
      <c r="C485" s="280"/>
      <c r="D485" s="361"/>
      <c r="E485" s="159"/>
      <c r="F485" s="360"/>
      <c r="G485" s="360"/>
      <c r="H485" s="356"/>
    </row>
    <row r="486" spans="1:8" s="359" customFormat="1" ht="15" x14ac:dyDescent="0.2">
      <c r="A486" s="279">
        <v>466</v>
      </c>
      <c r="B486" s="362"/>
      <c r="C486" s="280"/>
      <c r="D486" s="361"/>
      <c r="E486" s="159"/>
      <c r="F486" s="360"/>
      <c r="G486" s="360"/>
      <c r="H486" s="356"/>
    </row>
    <row r="487" spans="1:8" s="359" customFormat="1" ht="15" x14ac:dyDescent="0.2">
      <c r="A487" s="279">
        <v>467</v>
      </c>
      <c r="B487" s="362"/>
      <c r="C487" s="280"/>
      <c r="D487" s="361"/>
      <c r="E487" s="159"/>
      <c r="F487" s="360"/>
      <c r="G487" s="360"/>
      <c r="H487" s="356"/>
    </row>
    <row r="488" spans="1:8" s="359" customFormat="1" ht="15" x14ac:dyDescent="0.2">
      <c r="A488" s="279">
        <v>468</v>
      </c>
      <c r="B488" s="362"/>
      <c r="C488" s="280"/>
      <c r="D488" s="361"/>
      <c r="E488" s="159"/>
      <c r="F488" s="360"/>
      <c r="G488" s="360"/>
      <c r="H488" s="356"/>
    </row>
    <row r="489" spans="1:8" s="359" customFormat="1" ht="15" x14ac:dyDescent="0.2">
      <c r="A489" s="279">
        <v>469</v>
      </c>
      <c r="B489" s="362"/>
      <c r="C489" s="280"/>
      <c r="D489" s="361"/>
      <c r="E489" s="159"/>
      <c r="F489" s="360"/>
      <c r="G489" s="360"/>
      <c r="H489" s="356"/>
    </row>
    <row r="490" spans="1:8" s="359" customFormat="1" ht="15" x14ac:dyDescent="0.2">
      <c r="A490" s="279">
        <v>470</v>
      </c>
      <c r="B490" s="362"/>
      <c r="C490" s="280"/>
      <c r="D490" s="361"/>
      <c r="E490" s="159"/>
      <c r="F490" s="360"/>
      <c r="G490" s="360"/>
      <c r="H490" s="356"/>
    </row>
    <row r="491" spans="1:8" s="359" customFormat="1" ht="15" x14ac:dyDescent="0.2">
      <c r="A491" s="279">
        <v>471</v>
      </c>
      <c r="B491" s="362"/>
      <c r="C491" s="280"/>
      <c r="D491" s="361"/>
      <c r="E491" s="159"/>
      <c r="F491" s="360"/>
      <c r="G491" s="360"/>
      <c r="H491" s="356"/>
    </row>
    <row r="492" spans="1:8" s="359" customFormat="1" ht="15" x14ac:dyDescent="0.2">
      <c r="A492" s="279">
        <v>472</v>
      </c>
      <c r="B492" s="362"/>
      <c r="C492" s="280"/>
      <c r="D492" s="361"/>
      <c r="E492" s="159"/>
      <c r="F492" s="360"/>
      <c r="G492" s="360"/>
      <c r="H492" s="356"/>
    </row>
    <row r="493" spans="1:8" s="359" customFormat="1" ht="15" x14ac:dyDescent="0.2">
      <c r="A493" s="279">
        <v>473</v>
      </c>
      <c r="B493" s="362"/>
      <c r="C493" s="280"/>
      <c r="D493" s="361"/>
      <c r="E493" s="159"/>
      <c r="F493" s="360"/>
      <c r="G493" s="360"/>
      <c r="H493" s="356"/>
    </row>
    <row r="494" spans="1:8" s="359" customFormat="1" ht="15" x14ac:dyDescent="0.2">
      <c r="A494" s="279">
        <v>474</v>
      </c>
      <c r="B494" s="362"/>
      <c r="C494" s="280"/>
      <c r="D494" s="361"/>
      <c r="E494" s="159"/>
      <c r="F494" s="360"/>
      <c r="G494" s="360"/>
      <c r="H494" s="356"/>
    </row>
    <row r="495" spans="1:8" s="359" customFormat="1" ht="15" x14ac:dyDescent="0.2">
      <c r="A495" s="279">
        <v>475</v>
      </c>
      <c r="B495" s="362"/>
      <c r="C495" s="280"/>
      <c r="D495" s="361"/>
      <c r="E495" s="159"/>
      <c r="F495" s="360"/>
      <c r="G495" s="360"/>
      <c r="H495" s="356"/>
    </row>
    <row r="496" spans="1:8" s="359" customFormat="1" ht="15" x14ac:dyDescent="0.2">
      <c r="A496" s="279">
        <v>476</v>
      </c>
      <c r="B496" s="362"/>
      <c r="C496" s="280"/>
      <c r="D496" s="361"/>
      <c r="E496" s="159"/>
      <c r="F496" s="360"/>
      <c r="G496" s="360"/>
      <c r="H496" s="356"/>
    </row>
    <row r="497" spans="1:8" s="359" customFormat="1" ht="15" x14ac:dyDescent="0.2">
      <c r="A497" s="279">
        <v>477</v>
      </c>
      <c r="B497" s="362"/>
      <c r="C497" s="280"/>
      <c r="D497" s="361"/>
      <c r="E497" s="159"/>
      <c r="F497" s="360"/>
      <c r="G497" s="360"/>
      <c r="H497" s="356"/>
    </row>
    <row r="498" spans="1:8" s="359" customFormat="1" ht="15" x14ac:dyDescent="0.2">
      <c r="A498" s="279">
        <v>478</v>
      </c>
      <c r="B498" s="362"/>
      <c r="C498" s="280"/>
      <c r="D498" s="361"/>
      <c r="E498" s="159"/>
      <c r="F498" s="360"/>
      <c r="G498" s="360"/>
      <c r="H498" s="356"/>
    </row>
    <row r="499" spans="1:8" s="359" customFormat="1" ht="15" x14ac:dyDescent="0.2">
      <c r="A499" s="279">
        <v>479</v>
      </c>
      <c r="B499" s="362"/>
      <c r="C499" s="280"/>
      <c r="D499" s="361"/>
      <c r="E499" s="159"/>
      <c r="F499" s="360"/>
      <c r="G499" s="360"/>
      <c r="H499" s="356"/>
    </row>
    <row r="500" spans="1:8" s="359" customFormat="1" ht="15" x14ac:dyDescent="0.2">
      <c r="A500" s="279">
        <v>480</v>
      </c>
      <c r="B500" s="362"/>
      <c r="C500" s="280"/>
      <c r="D500" s="361"/>
      <c r="E500" s="159"/>
      <c r="F500" s="360"/>
      <c r="G500" s="360"/>
      <c r="H500" s="356"/>
    </row>
    <row r="501" spans="1:8" s="359" customFormat="1" ht="15" x14ac:dyDescent="0.2">
      <c r="A501" s="279">
        <v>481</v>
      </c>
      <c r="B501" s="362"/>
      <c r="C501" s="280"/>
      <c r="D501" s="361"/>
      <c r="E501" s="159"/>
      <c r="F501" s="360"/>
      <c r="G501" s="360"/>
      <c r="H501" s="356"/>
    </row>
    <row r="502" spans="1:8" s="359" customFormat="1" ht="15" x14ac:dyDescent="0.2">
      <c r="A502" s="279">
        <v>482</v>
      </c>
      <c r="B502" s="362"/>
      <c r="C502" s="280"/>
      <c r="D502" s="361"/>
      <c r="E502" s="159"/>
      <c r="F502" s="360"/>
      <c r="G502" s="360"/>
      <c r="H502" s="356"/>
    </row>
    <row r="503" spans="1:8" s="359" customFormat="1" ht="15" x14ac:dyDescent="0.2">
      <c r="A503" s="279">
        <v>483</v>
      </c>
      <c r="B503" s="362"/>
      <c r="C503" s="280"/>
      <c r="D503" s="361"/>
      <c r="E503" s="159"/>
      <c r="F503" s="360"/>
      <c r="G503" s="360"/>
      <c r="H503" s="356"/>
    </row>
    <row r="504" spans="1:8" s="359" customFormat="1" ht="15" x14ac:dyDescent="0.2">
      <c r="A504" s="279">
        <v>484</v>
      </c>
      <c r="B504" s="362"/>
      <c r="C504" s="280"/>
      <c r="D504" s="361"/>
      <c r="E504" s="159"/>
      <c r="F504" s="360"/>
      <c r="G504" s="360"/>
      <c r="H504" s="356"/>
    </row>
    <row r="505" spans="1:8" s="359" customFormat="1" ht="15" x14ac:dyDescent="0.2">
      <c r="A505" s="279">
        <v>485</v>
      </c>
      <c r="B505" s="362"/>
      <c r="C505" s="280"/>
      <c r="D505" s="361"/>
      <c r="E505" s="159"/>
      <c r="F505" s="360"/>
      <c r="G505" s="360"/>
      <c r="H505" s="356"/>
    </row>
    <row r="506" spans="1:8" s="359" customFormat="1" ht="15" x14ac:dyDescent="0.2">
      <c r="A506" s="279">
        <v>486</v>
      </c>
      <c r="B506" s="362"/>
      <c r="C506" s="280"/>
      <c r="D506" s="361"/>
      <c r="E506" s="159"/>
      <c r="F506" s="360"/>
      <c r="G506" s="360"/>
      <c r="H506" s="356"/>
    </row>
    <row r="507" spans="1:8" s="359" customFormat="1" ht="15" x14ac:dyDescent="0.2">
      <c r="A507" s="279">
        <v>487</v>
      </c>
      <c r="B507" s="362"/>
      <c r="C507" s="280"/>
      <c r="D507" s="361"/>
      <c r="E507" s="159"/>
      <c r="F507" s="360"/>
      <c r="G507" s="360"/>
      <c r="H507" s="356"/>
    </row>
    <row r="508" spans="1:8" s="359" customFormat="1" ht="15" x14ac:dyDescent="0.2">
      <c r="A508" s="279">
        <v>488</v>
      </c>
      <c r="B508" s="362"/>
      <c r="C508" s="280"/>
      <c r="D508" s="361"/>
      <c r="E508" s="159"/>
      <c r="F508" s="360"/>
      <c r="G508" s="360"/>
      <c r="H508" s="356"/>
    </row>
    <row r="509" spans="1:8" s="359" customFormat="1" ht="15" x14ac:dyDescent="0.2">
      <c r="A509" s="279">
        <v>489</v>
      </c>
      <c r="B509" s="362"/>
      <c r="C509" s="280"/>
      <c r="D509" s="361"/>
      <c r="E509" s="159"/>
      <c r="F509" s="360"/>
      <c r="G509" s="360"/>
      <c r="H509" s="356"/>
    </row>
    <row r="510" spans="1:8" s="359" customFormat="1" ht="15" x14ac:dyDescent="0.2">
      <c r="A510" s="279">
        <v>490</v>
      </c>
      <c r="B510" s="362"/>
      <c r="C510" s="280"/>
      <c r="D510" s="361"/>
      <c r="E510" s="159"/>
      <c r="F510" s="360"/>
      <c r="G510" s="360"/>
      <c r="H510" s="356"/>
    </row>
    <row r="511" spans="1:8" s="359" customFormat="1" ht="15" x14ac:dyDescent="0.2">
      <c r="A511" s="279">
        <v>491</v>
      </c>
      <c r="B511" s="362"/>
      <c r="C511" s="280"/>
      <c r="D511" s="361"/>
      <c r="E511" s="159"/>
      <c r="F511" s="360"/>
      <c r="G511" s="360"/>
      <c r="H511" s="356"/>
    </row>
    <row r="512" spans="1:8" s="359" customFormat="1" ht="15" x14ac:dyDescent="0.2">
      <c r="A512" s="279">
        <v>492</v>
      </c>
      <c r="B512" s="362"/>
      <c r="C512" s="280"/>
      <c r="D512" s="361"/>
      <c r="E512" s="159"/>
      <c r="F512" s="360"/>
      <c r="G512" s="360"/>
      <c r="H512" s="356"/>
    </row>
    <row r="513" spans="1:8" s="359" customFormat="1" ht="15" x14ac:dyDescent="0.2">
      <c r="A513" s="279">
        <v>493</v>
      </c>
      <c r="B513" s="362"/>
      <c r="C513" s="280"/>
      <c r="D513" s="361"/>
      <c r="E513" s="159"/>
      <c r="F513" s="360"/>
      <c r="G513" s="360"/>
      <c r="H513" s="356"/>
    </row>
    <row r="514" spans="1:8" s="359" customFormat="1" ht="15" x14ac:dyDescent="0.2">
      <c r="A514" s="279">
        <v>494</v>
      </c>
      <c r="B514" s="362"/>
      <c r="C514" s="280"/>
      <c r="D514" s="361"/>
      <c r="E514" s="159"/>
      <c r="F514" s="360"/>
      <c r="G514" s="360"/>
      <c r="H514" s="356"/>
    </row>
    <row r="515" spans="1:8" s="359" customFormat="1" ht="15" x14ac:dyDescent="0.2">
      <c r="A515" s="279">
        <v>495</v>
      </c>
      <c r="B515" s="362"/>
      <c r="C515" s="280"/>
      <c r="D515" s="361"/>
      <c r="E515" s="159"/>
      <c r="F515" s="360"/>
      <c r="G515" s="360"/>
      <c r="H515" s="356"/>
    </row>
    <row r="516" spans="1:8" s="359" customFormat="1" ht="15" x14ac:dyDescent="0.2">
      <c r="A516" s="279">
        <v>496</v>
      </c>
      <c r="B516" s="362"/>
      <c r="C516" s="280"/>
      <c r="D516" s="361"/>
      <c r="E516" s="159"/>
      <c r="F516" s="360"/>
      <c r="G516" s="360"/>
      <c r="H516" s="356"/>
    </row>
    <row r="517" spans="1:8" s="359" customFormat="1" ht="15" x14ac:dyDescent="0.2">
      <c r="A517" s="279">
        <v>497</v>
      </c>
      <c r="B517" s="362"/>
      <c r="C517" s="280"/>
      <c r="D517" s="361"/>
      <c r="E517" s="159"/>
      <c r="F517" s="360"/>
      <c r="G517" s="360"/>
      <c r="H517" s="356"/>
    </row>
    <row r="518" spans="1:8" s="359" customFormat="1" ht="15" x14ac:dyDescent="0.2">
      <c r="A518" s="279">
        <v>498</v>
      </c>
      <c r="B518" s="362"/>
      <c r="C518" s="280"/>
      <c r="D518" s="361"/>
      <c r="E518" s="159"/>
      <c r="F518" s="360"/>
      <c r="G518" s="360"/>
      <c r="H518" s="356"/>
    </row>
    <row r="519" spans="1:8" s="359" customFormat="1" ht="15" x14ac:dyDescent="0.2">
      <c r="A519" s="279">
        <v>499</v>
      </c>
      <c r="B519" s="362"/>
      <c r="C519" s="280"/>
      <c r="D519" s="361"/>
      <c r="E519" s="159"/>
      <c r="F519" s="360"/>
      <c r="G519" s="360"/>
      <c r="H519" s="356"/>
    </row>
    <row r="520" spans="1:8" s="359" customFormat="1" ht="15" x14ac:dyDescent="0.2">
      <c r="A520" s="279">
        <v>500</v>
      </c>
      <c r="B520" s="362"/>
      <c r="C520" s="280"/>
      <c r="D520" s="361"/>
      <c r="E520" s="159"/>
      <c r="F520" s="360"/>
      <c r="G520" s="360"/>
      <c r="H520" s="356"/>
    </row>
  </sheetData>
  <sheetProtection password="8067" sheet="1" objects="1" scenarios="1" autoFilter="0"/>
  <mergeCells count="11">
    <mergeCell ref="A16:A20"/>
    <mergeCell ref="B16:B20"/>
    <mergeCell ref="D16:D20"/>
    <mergeCell ref="E16:E20"/>
    <mergeCell ref="F16:F20"/>
    <mergeCell ref="C16:C20"/>
    <mergeCell ref="F6:G6"/>
    <mergeCell ref="F7:G7"/>
    <mergeCell ref="F8:G8"/>
    <mergeCell ref="F9:G9"/>
    <mergeCell ref="G16:G20"/>
  </mergeCells>
  <conditionalFormatting sqref="B21:G520">
    <cfRule type="cellIs" dxfId="3" priority="3" stopIfTrue="1" operator="notEqual">
      <formula>0</formula>
    </cfRule>
  </conditionalFormatting>
  <conditionalFormatting sqref="F6:G9">
    <cfRule type="cellIs" dxfId="2" priority="1" stopIfTrue="1" operator="equal">
      <formula>0</formula>
    </cfRule>
  </conditionalFormatting>
  <dataValidations count="2">
    <dataValidation type="date" allowBlank="1" showErrorMessage="1" errorTitle="Datum" error="Das Datum muss zwischen _x000a_01.01.2014 und 31.12.2023 liegen!" sqref="D21:D520">
      <formula1>41640</formula1>
      <formula2>45291</formula2>
    </dataValidation>
    <dataValidation type="custom" allowBlank="1" showErrorMessage="1" errorTitle="Betrag" error="Bitte geben Sie max. 2 Nachkommastellen an!" sqref="F21:G520">
      <formula1>MOD(ROUND(F21*10^2,10),1)=0</formula1>
    </dataValidation>
  </dataValidations>
  <printOptions horizontalCentered="1"/>
  <pageMargins left="0.19685039370078741" right="0.19685039370078741" top="0.78740157480314965" bottom="0.78740157480314965" header="0.39370078740157483" footer="0.39370078740157483"/>
  <pageSetup paperSize="9" fitToHeight="0" orientation="landscape" useFirstPageNumber="1" r:id="rId1"/>
  <headerFooter>
    <oddFooter>&amp;L&amp;"Arial,Kursiv"&amp;8___________
¹ Siehe Fußnote 1 Seite 1 dieses Nachweises.&amp;C&amp;9Seite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5" tint="0.39997558519241921"/>
    <pageSetUpPr fitToPage="1"/>
  </sheetPr>
  <dimension ref="A1:H523"/>
  <sheetViews>
    <sheetView showGridLines="0" topLeftCell="A6" workbookViewId="0">
      <selection activeCell="B24" sqref="B24"/>
    </sheetView>
  </sheetViews>
  <sheetFormatPr baseColWidth="10" defaultColWidth="11.42578125" defaultRowHeight="15" x14ac:dyDescent="0.2"/>
  <cols>
    <col min="1" max="1" width="5.7109375" style="274" customWidth="1"/>
    <col min="2" max="2" width="20.7109375" style="274" customWidth="1"/>
    <col min="3" max="3" width="10.7109375" style="274" customWidth="1"/>
    <col min="4" max="4" width="41.7109375" style="274" customWidth="1"/>
    <col min="5" max="5" width="50.7109375" style="274" customWidth="1"/>
    <col min="6" max="6" width="22.7109375" style="274" customWidth="1"/>
    <col min="7" max="7" width="11.42578125" style="356"/>
    <col min="8" max="16384" width="11.42578125" style="274"/>
  </cols>
  <sheetData>
    <row r="1" spans="1:8" ht="12" hidden="1" customHeight="1" x14ac:dyDescent="0.2">
      <c r="A1" s="273" t="s">
        <v>33</v>
      </c>
      <c r="B1" s="152"/>
      <c r="C1" s="153"/>
      <c r="D1" s="152"/>
      <c r="E1" s="152"/>
      <c r="F1" s="152"/>
      <c r="G1" s="358"/>
      <c r="H1" s="43"/>
    </row>
    <row r="2" spans="1:8" ht="12" hidden="1" customHeight="1" x14ac:dyDescent="0.2">
      <c r="A2" s="273" t="s">
        <v>34</v>
      </c>
      <c r="B2" s="152"/>
      <c r="C2" s="153"/>
      <c r="D2" s="152"/>
      <c r="E2" s="152"/>
      <c r="F2" s="152"/>
      <c r="G2" s="358"/>
      <c r="H2" s="43"/>
    </row>
    <row r="3" spans="1:8" ht="12" hidden="1" customHeight="1" x14ac:dyDescent="0.2">
      <c r="A3" s="275">
        <f>ROW(A24)</f>
        <v>24</v>
      </c>
      <c r="B3" s="152"/>
      <c r="C3" s="153"/>
      <c r="D3" s="152"/>
      <c r="E3" s="276"/>
      <c r="F3" s="276"/>
      <c r="G3" s="358"/>
      <c r="H3" s="43"/>
    </row>
    <row r="4" spans="1:8" ht="12" hidden="1" customHeight="1" x14ac:dyDescent="0.2">
      <c r="A4" s="259" t="s">
        <v>329</v>
      </c>
      <c r="B4" s="152"/>
      <c r="C4" s="153"/>
      <c r="D4" s="152"/>
      <c r="E4" s="256"/>
      <c r="F4" s="257"/>
      <c r="G4" s="358"/>
      <c r="H4" s="43"/>
    </row>
    <row r="5" spans="1:8" ht="12" hidden="1" customHeight="1" x14ac:dyDescent="0.2">
      <c r="A5" s="260" t="str">
        <f>"$A$6:$F$"&amp;IF(LOOKUP(2,1/(F1:F523&lt;&gt;""),ROW(F:F))=ROW(A20),A3-1,LOOKUP(2,1/(F1:F523&lt;&gt;""),ROW(F:F)))</f>
        <v>$A$6:$F$23</v>
      </c>
      <c r="B5" s="152"/>
      <c r="C5" s="153"/>
      <c r="D5" s="152"/>
      <c r="E5" s="256"/>
      <c r="F5" s="258"/>
      <c r="G5" s="358"/>
      <c r="H5" s="43"/>
    </row>
    <row r="6" spans="1:8" ht="15" customHeight="1" x14ac:dyDescent="0.2">
      <c r="A6" s="160" t="s">
        <v>31</v>
      </c>
      <c r="B6" s="132"/>
      <c r="C6" s="154"/>
      <c r="E6" s="28" t="s">
        <v>330</v>
      </c>
      <c r="F6" s="333">
        <f>'Seite 1'!$O$18</f>
        <v>0</v>
      </c>
      <c r="G6" s="358"/>
      <c r="H6" s="43"/>
    </row>
    <row r="7" spans="1:8" ht="15" customHeight="1" x14ac:dyDescent="0.2">
      <c r="A7" s="145"/>
      <c r="B7" s="132"/>
      <c r="C7" s="155"/>
      <c r="E7" s="28" t="s">
        <v>332</v>
      </c>
      <c r="F7" s="333" t="str">
        <f>'Seite 1'!$Z$14</f>
        <v/>
      </c>
      <c r="G7" s="358"/>
      <c r="H7" s="43"/>
    </row>
    <row r="8" spans="1:8" ht="15" customHeight="1" x14ac:dyDescent="0.2">
      <c r="A8" s="145"/>
      <c r="B8" s="132"/>
      <c r="C8" s="155"/>
      <c r="E8" s="28" t="s">
        <v>333</v>
      </c>
      <c r="F8" s="333" t="str">
        <f>'Seite 1'!$AA$14</f>
        <v/>
      </c>
      <c r="G8" s="358"/>
      <c r="H8" s="43"/>
    </row>
    <row r="9" spans="1:8" ht="15" customHeight="1" x14ac:dyDescent="0.2">
      <c r="A9" s="135"/>
      <c r="B9" s="134"/>
      <c r="C9" s="155"/>
      <c r="E9" s="117" t="s">
        <v>331</v>
      </c>
      <c r="F9" s="248">
        <f ca="1">'Seite 1'!$O$17</f>
        <v>44922</v>
      </c>
      <c r="G9" s="358"/>
      <c r="H9" s="43"/>
    </row>
    <row r="10" spans="1:8" ht="15" customHeight="1" x14ac:dyDescent="0.2">
      <c r="A10" s="136"/>
      <c r="B10" s="137"/>
      <c r="C10" s="155"/>
      <c r="D10" s="133"/>
      <c r="E10" s="133"/>
      <c r="F10" s="277" t="str">
        <f>'Seite 1'!$A$71</f>
        <v>VWN Weiterbildung - Anpassungsqualifizierung (B-DKS)</v>
      </c>
      <c r="G10" s="358"/>
      <c r="H10" s="43"/>
    </row>
    <row r="11" spans="1:8" ht="15" customHeight="1" x14ac:dyDescent="0.2">
      <c r="A11" s="138"/>
      <c r="B11" s="137"/>
      <c r="C11" s="155"/>
      <c r="D11" s="133"/>
      <c r="E11" s="133"/>
      <c r="F11" s="278" t="str">
        <f>'Seite 1'!$A$72</f>
        <v>Formularversion: V 2.0 vom 02.01.23 - öffentlich -</v>
      </c>
      <c r="G11" s="358"/>
      <c r="H11" s="43"/>
    </row>
    <row r="12" spans="1:8" ht="18" customHeight="1" x14ac:dyDescent="0.2">
      <c r="A12" s="139"/>
      <c r="B12" s="140"/>
      <c r="C12" s="156"/>
      <c r="D12" s="296" t="str">
        <f>A6</f>
        <v>Einnahmen</v>
      </c>
      <c r="E12" s="141"/>
      <c r="F12" s="337">
        <f>SUMPRODUCT(ROUND(F13:F16,2))</f>
        <v>0</v>
      </c>
      <c r="G12" s="358"/>
      <c r="H12" s="43"/>
    </row>
    <row r="13" spans="1:8" ht="15" customHeight="1" x14ac:dyDescent="0.2">
      <c r="A13" s="146"/>
      <c r="B13" s="143"/>
      <c r="C13" s="157"/>
      <c r="D13" s="297" t="s">
        <v>32</v>
      </c>
      <c r="E13" s="150" t="str">
        <f>'Seite 2 ZN'!L33</f>
        <v>1.1 Eigenmittel des Antragstellers</v>
      </c>
      <c r="F13" s="335">
        <f>SUMPRODUCT(($D$24:$D$523=E13)*(ROUND($F$24:$F$523,2)))</f>
        <v>0</v>
      </c>
      <c r="G13" s="358"/>
      <c r="H13" s="43"/>
    </row>
    <row r="14" spans="1:8" ht="15" customHeight="1" x14ac:dyDescent="0.2">
      <c r="A14" s="146"/>
      <c r="B14" s="143"/>
      <c r="C14" s="157"/>
      <c r="D14" s="315"/>
      <c r="E14" s="151" t="str">
        <f>'Seite 2 ZN'!L34</f>
        <v>1.2 Einnahmen von Dritten</v>
      </c>
      <c r="F14" s="336">
        <f>SUMPRODUCT(($D$24:$D$523=E14)*(ROUND($F$24:$F$523,2)))</f>
        <v>0</v>
      </c>
      <c r="G14" s="358"/>
      <c r="H14" s="43"/>
    </row>
    <row r="15" spans="1:8" ht="15" customHeight="1" x14ac:dyDescent="0.2">
      <c r="A15" s="146"/>
      <c r="B15" s="143"/>
      <c r="C15" s="157"/>
      <c r="D15" s="315"/>
      <c r="E15" s="151" t="str">
        <f>'Seite 2 ZN'!L35</f>
        <v>1.3 Mittel von Stiftungen und Spenden, Sonstiges</v>
      </c>
      <c r="F15" s="336">
        <f>SUMPRODUCT(($D$24:$D$523=E15)*(ROUND($F$24:$F$523,2)))</f>
        <v>0</v>
      </c>
      <c r="G15" s="358"/>
      <c r="H15" s="43"/>
    </row>
    <row r="16" spans="1:8" ht="15" customHeight="1" x14ac:dyDescent="0.2">
      <c r="A16" s="146"/>
      <c r="B16" s="143"/>
      <c r="C16" s="157"/>
      <c r="D16" s="84"/>
      <c r="E16" s="151" t="str">
        <f>'Seite 2 ZN'!L38</f>
        <v>2. ausgezahlte/zurückgezahlte Mittel</v>
      </c>
      <c r="F16" s="336">
        <f>SUMPRODUCT(($D$24:$D$523=E16)*(ROUND($F$24:$F$523,2)))</f>
        <v>0</v>
      </c>
      <c r="G16" s="358"/>
      <c r="H16" s="43"/>
    </row>
    <row r="17" spans="1:8" ht="12" customHeight="1" x14ac:dyDescent="0.2">
      <c r="A17" s="142"/>
      <c r="B17" s="143"/>
      <c r="C17" s="157"/>
      <c r="D17" s="143"/>
      <c r="E17" s="143"/>
      <c r="F17" s="144"/>
      <c r="G17" s="358"/>
      <c r="H17" s="43"/>
    </row>
    <row r="18" spans="1:8" ht="15" customHeight="1" x14ac:dyDescent="0.2">
      <c r="A18" s="131" t="str">
        <f ca="1">CONCATENATE("Belegliste¹ der ",$A$6," - Aktenzeichen ",IF($F$6=0,"__________",$F$6)," - Nachweis vom ",IF($F$9=0,"_________",TEXT($F$9,"TT.MM.JJJJ")))</f>
        <v>Belegliste¹ der Einnahmen - Aktenzeichen __________ - Nachweis vom 27.12.2022</v>
      </c>
      <c r="B18" s="143"/>
      <c r="C18" s="157"/>
      <c r="D18" s="143"/>
      <c r="E18" s="143"/>
      <c r="F18" s="144"/>
      <c r="G18" s="358"/>
      <c r="H18" s="43"/>
    </row>
    <row r="19" spans="1:8" ht="5.0999999999999996" customHeight="1" x14ac:dyDescent="0.2">
      <c r="A19" s="146"/>
      <c r="B19" s="143"/>
      <c r="C19" s="157"/>
      <c r="D19" s="143"/>
      <c r="E19" s="143"/>
      <c r="F19" s="144"/>
      <c r="G19" s="358"/>
      <c r="H19" s="43"/>
    </row>
    <row r="20" spans="1:8" ht="12" customHeight="1" x14ac:dyDescent="0.2">
      <c r="A20" s="609" t="s">
        <v>11</v>
      </c>
      <c r="B20" s="603" t="s">
        <v>28</v>
      </c>
      <c r="C20" s="609" t="s">
        <v>29</v>
      </c>
      <c r="D20" s="603" t="s">
        <v>326</v>
      </c>
      <c r="E20" s="603" t="s">
        <v>327</v>
      </c>
      <c r="F20" s="597" t="s">
        <v>8</v>
      </c>
      <c r="G20" s="358"/>
      <c r="H20" s="43"/>
    </row>
    <row r="21" spans="1:8" ht="12" customHeight="1" x14ac:dyDescent="0.2">
      <c r="A21" s="610"/>
      <c r="B21" s="604"/>
      <c r="C21" s="610"/>
      <c r="D21" s="604"/>
      <c r="E21" s="604"/>
      <c r="F21" s="598"/>
      <c r="G21" s="358"/>
      <c r="H21" s="43"/>
    </row>
    <row r="22" spans="1:8" ht="12" customHeight="1" x14ac:dyDescent="0.2">
      <c r="A22" s="610"/>
      <c r="B22" s="604"/>
      <c r="C22" s="610"/>
      <c r="D22" s="604"/>
      <c r="E22" s="604"/>
      <c r="F22" s="598"/>
      <c r="G22" s="358"/>
      <c r="H22" s="43"/>
    </row>
    <row r="23" spans="1:8" ht="12" customHeight="1" thickBot="1" x14ac:dyDescent="0.25">
      <c r="A23" s="611"/>
      <c r="B23" s="605"/>
      <c r="C23" s="611"/>
      <c r="D23" s="605"/>
      <c r="E23" s="605"/>
      <c r="F23" s="599"/>
      <c r="G23" s="358"/>
      <c r="H23" s="43"/>
    </row>
    <row r="24" spans="1:8" thickTop="1" x14ac:dyDescent="0.2">
      <c r="A24" s="279">
        <v>1</v>
      </c>
      <c r="B24" s="280"/>
      <c r="C24" s="334"/>
      <c r="D24" s="159"/>
      <c r="E24" s="159"/>
      <c r="F24" s="339"/>
      <c r="G24" s="357"/>
      <c r="H24" s="43"/>
    </row>
    <row r="25" spans="1:8" x14ac:dyDescent="0.2">
      <c r="A25" s="279">
        <v>2</v>
      </c>
      <c r="B25" s="280"/>
      <c r="C25" s="334"/>
      <c r="D25" s="159"/>
      <c r="E25" s="159"/>
      <c r="F25" s="339"/>
      <c r="G25" s="358"/>
      <c r="H25" s="43"/>
    </row>
    <row r="26" spans="1:8" x14ac:dyDescent="0.2">
      <c r="A26" s="279">
        <v>3</v>
      </c>
      <c r="B26" s="280"/>
      <c r="C26" s="334"/>
      <c r="D26" s="159"/>
      <c r="E26" s="159"/>
      <c r="F26" s="339"/>
      <c r="G26" s="358"/>
      <c r="H26" s="43"/>
    </row>
    <row r="27" spans="1:8" x14ac:dyDescent="0.2">
      <c r="A27" s="279">
        <v>4</v>
      </c>
      <c r="B27" s="280"/>
      <c r="C27" s="334"/>
      <c r="D27" s="159"/>
      <c r="E27" s="159"/>
      <c r="F27" s="339"/>
      <c r="G27" s="358"/>
      <c r="H27" s="43"/>
    </row>
    <row r="28" spans="1:8" x14ac:dyDescent="0.2">
      <c r="A28" s="279">
        <v>5</v>
      </c>
      <c r="B28" s="280"/>
      <c r="C28" s="334"/>
      <c r="D28" s="159"/>
      <c r="E28" s="159"/>
      <c r="F28" s="339"/>
      <c r="G28" s="358"/>
      <c r="H28" s="43"/>
    </row>
    <row r="29" spans="1:8" x14ac:dyDescent="0.2">
      <c r="A29" s="279">
        <v>6</v>
      </c>
      <c r="B29" s="280"/>
      <c r="C29" s="334"/>
      <c r="D29" s="159"/>
      <c r="E29" s="159"/>
      <c r="F29" s="339"/>
      <c r="G29" s="358"/>
      <c r="H29" s="43"/>
    </row>
    <row r="30" spans="1:8" x14ac:dyDescent="0.2">
      <c r="A30" s="279">
        <v>7</v>
      </c>
      <c r="B30" s="280"/>
      <c r="C30" s="334"/>
      <c r="D30" s="159"/>
      <c r="E30" s="159"/>
      <c r="F30" s="339"/>
      <c r="G30" s="358"/>
      <c r="H30" s="43"/>
    </row>
    <row r="31" spans="1:8" x14ac:dyDescent="0.2">
      <c r="A31" s="279">
        <v>8</v>
      </c>
      <c r="B31" s="280"/>
      <c r="C31" s="334"/>
      <c r="D31" s="159"/>
      <c r="E31" s="159"/>
      <c r="F31" s="339"/>
    </row>
    <row r="32" spans="1:8" x14ac:dyDescent="0.2">
      <c r="A32" s="279">
        <v>9</v>
      </c>
      <c r="B32" s="280"/>
      <c r="C32" s="334"/>
      <c r="D32" s="159"/>
      <c r="E32" s="159"/>
      <c r="F32" s="339"/>
    </row>
    <row r="33" spans="1:6" x14ac:dyDescent="0.2">
      <c r="A33" s="279">
        <v>10</v>
      </c>
      <c r="B33" s="280"/>
      <c r="C33" s="334"/>
      <c r="D33" s="159"/>
      <c r="E33" s="159"/>
      <c r="F33" s="339"/>
    </row>
    <row r="34" spans="1:6" x14ac:dyDescent="0.2">
      <c r="A34" s="279">
        <v>11</v>
      </c>
      <c r="B34" s="280"/>
      <c r="C34" s="334"/>
      <c r="D34" s="159"/>
      <c r="E34" s="159"/>
      <c r="F34" s="339"/>
    </row>
    <row r="35" spans="1:6" x14ac:dyDescent="0.2">
      <c r="A35" s="279">
        <v>12</v>
      </c>
      <c r="B35" s="280"/>
      <c r="C35" s="334"/>
      <c r="D35" s="159"/>
      <c r="E35" s="159"/>
      <c r="F35" s="339"/>
    </row>
    <row r="36" spans="1:6" x14ac:dyDescent="0.2">
      <c r="A36" s="279">
        <v>13</v>
      </c>
      <c r="B36" s="280"/>
      <c r="C36" s="334"/>
      <c r="D36" s="159"/>
      <c r="E36" s="159"/>
      <c r="F36" s="339"/>
    </row>
    <row r="37" spans="1:6" x14ac:dyDescent="0.2">
      <c r="A37" s="279">
        <v>14</v>
      </c>
      <c r="B37" s="280"/>
      <c r="C37" s="334"/>
      <c r="D37" s="159"/>
      <c r="E37" s="159"/>
      <c r="F37" s="339"/>
    </row>
    <row r="38" spans="1:6" x14ac:dyDescent="0.2">
      <c r="A38" s="279">
        <v>15</v>
      </c>
      <c r="B38" s="280"/>
      <c r="C38" s="334"/>
      <c r="D38" s="159"/>
      <c r="E38" s="159"/>
      <c r="F38" s="339"/>
    </row>
    <row r="39" spans="1:6" x14ac:dyDescent="0.2">
      <c r="A39" s="279">
        <v>16</v>
      </c>
      <c r="B39" s="280"/>
      <c r="C39" s="334"/>
      <c r="D39" s="159"/>
      <c r="E39" s="159"/>
      <c r="F39" s="339"/>
    </row>
    <row r="40" spans="1:6" x14ac:dyDescent="0.2">
      <c r="A40" s="279">
        <v>17</v>
      </c>
      <c r="B40" s="280"/>
      <c r="C40" s="334"/>
      <c r="D40" s="159"/>
      <c r="E40" s="159"/>
      <c r="F40" s="339"/>
    </row>
    <row r="41" spans="1:6" x14ac:dyDescent="0.2">
      <c r="A41" s="279">
        <v>18</v>
      </c>
      <c r="B41" s="280"/>
      <c r="C41" s="334"/>
      <c r="D41" s="159"/>
      <c r="E41" s="159"/>
      <c r="F41" s="339"/>
    </row>
    <row r="42" spans="1:6" x14ac:dyDescent="0.2">
      <c r="A42" s="279">
        <v>19</v>
      </c>
      <c r="B42" s="280"/>
      <c r="C42" s="334"/>
      <c r="D42" s="159"/>
      <c r="E42" s="159"/>
      <c r="F42" s="339"/>
    </row>
    <row r="43" spans="1:6" x14ac:dyDescent="0.2">
      <c r="A43" s="279">
        <v>20</v>
      </c>
      <c r="B43" s="280"/>
      <c r="C43" s="334"/>
      <c r="D43" s="159"/>
      <c r="E43" s="159"/>
      <c r="F43" s="339"/>
    </row>
    <row r="44" spans="1:6" x14ac:dyDescent="0.2">
      <c r="A44" s="279">
        <v>21</v>
      </c>
      <c r="B44" s="280"/>
      <c r="C44" s="334"/>
      <c r="D44" s="159"/>
      <c r="E44" s="159"/>
      <c r="F44" s="339"/>
    </row>
    <row r="45" spans="1:6" x14ac:dyDescent="0.2">
      <c r="A45" s="279">
        <v>22</v>
      </c>
      <c r="B45" s="280"/>
      <c r="C45" s="334"/>
      <c r="D45" s="159"/>
      <c r="E45" s="159"/>
      <c r="F45" s="339"/>
    </row>
    <row r="46" spans="1:6" x14ac:dyDescent="0.2">
      <c r="A46" s="279">
        <v>23</v>
      </c>
      <c r="B46" s="280"/>
      <c r="C46" s="334"/>
      <c r="D46" s="159"/>
      <c r="E46" s="159"/>
      <c r="F46" s="339"/>
    </row>
    <row r="47" spans="1:6" x14ac:dyDescent="0.2">
      <c r="A47" s="279">
        <v>24</v>
      </c>
      <c r="B47" s="280"/>
      <c r="C47" s="334"/>
      <c r="D47" s="159"/>
      <c r="E47" s="159"/>
      <c r="F47" s="339"/>
    </row>
    <row r="48" spans="1:6" x14ac:dyDescent="0.2">
      <c r="A48" s="279">
        <v>25</v>
      </c>
      <c r="B48" s="280"/>
      <c r="C48" s="334"/>
      <c r="D48" s="159"/>
      <c r="E48" s="159"/>
      <c r="F48" s="339"/>
    </row>
    <row r="49" spans="1:6" x14ac:dyDescent="0.2">
      <c r="A49" s="279">
        <v>26</v>
      </c>
      <c r="B49" s="280"/>
      <c r="C49" s="334"/>
      <c r="D49" s="159"/>
      <c r="E49" s="159"/>
      <c r="F49" s="339"/>
    </row>
    <row r="50" spans="1:6" x14ac:dyDescent="0.2">
      <c r="A50" s="279">
        <v>27</v>
      </c>
      <c r="B50" s="280"/>
      <c r="C50" s="334"/>
      <c r="D50" s="159"/>
      <c r="E50" s="159"/>
      <c r="F50" s="339"/>
    </row>
    <row r="51" spans="1:6" x14ac:dyDescent="0.2">
      <c r="A51" s="279">
        <v>28</v>
      </c>
      <c r="B51" s="280"/>
      <c r="C51" s="334"/>
      <c r="D51" s="159"/>
      <c r="E51" s="159"/>
      <c r="F51" s="339"/>
    </row>
    <row r="52" spans="1:6" x14ac:dyDescent="0.2">
      <c r="A52" s="279">
        <v>29</v>
      </c>
      <c r="B52" s="280"/>
      <c r="C52" s="334"/>
      <c r="D52" s="159"/>
      <c r="E52" s="159"/>
      <c r="F52" s="339"/>
    </row>
    <row r="53" spans="1:6" x14ac:dyDescent="0.2">
      <c r="A53" s="279">
        <v>30</v>
      </c>
      <c r="B53" s="280"/>
      <c r="C53" s="334"/>
      <c r="D53" s="159"/>
      <c r="E53" s="159"/>
      <c r="F53" s="339"/>
    </row>
    <row r="54" spans="1:6" x14ac:dyDescent="0.2">
      <c r="A54" s="279">
        <v>31</v>
      </c>
      <c r="B54" s="280"/>
      <c r="C54" s="334"/>
      <c r="D54" s="159"/>
      <c r="E54" s="159"/>
      <c r="F54" s="339"/>
    </row>
    <row r="55" spans="1:6" x14ac:dyDescent="0.2">
      <c r="A55" s="279">
        <v>32</v>
      </c>
      <c r="B55" s="280"/>
      <c r="C55" s="334"/>
      <c r="D55" s="159"/>
      <c r="E55" s="159"/>
      <c r="F55" s="339"/>
    </row>
    <row r="56" spans="1:6" x14ac:dyDescent="0.2">
      <c r="A56" s="279">
        <v>33</v>
      </c>
      <c r="B56" s="280"/>
      <c r="C56" s="334"/>
      <c r="D56" s="159"/>
      <c r="E56" s="159"/>
      <c r="F56" s="339"/>
    </row>
    <row r="57" spans="1:6" x14ac:dyDescent="0.2">
      <c r="A57" s="279">
        <v>34</v>
      </c>
      <c r="B57" s="280"/>
      <c r="C57" s="334"/>
      <c r="D57" s="159"/>
      <c r="E57" s="159"/>
      <c r="F57" s="339"/>
    </row>
    <row r="58" spans="1:6" x14ac:dyDescent="0.2">
      <c r="A58" s="279">
        <v>35</v>
      </c>
      <c r="B58" s="280"/>
      <c r="C58" s="334"/>
      <c r="D58" s="159"/>
      <c r="E58" s="159"/>
      <c r="F58" s="339"/>
    </row>
    <row r="59" spans="1:6" x14ac:dyDescent="0.2">
      <c r="A59" s="279">
        <v>36</v>
      </c>
      <c r="B59" s="280"/>
      <c r="C59" s="334"/>
      <c r="D59" s="159"/>
      <c r="E59" s="159"/>
      <c r="F59" s="339"/>
    </row>
    <row r="60" spans="1:6" x14ac:dyDescent="0.2">
      <c r="A60" s="279">
        <v>37</v>
      </c>
      <c r="B60" s="280"/>
      <c r="C60" s="334"/>
      <c r="D60" s="159"/>
      <c r="E60" s="159"/>
      <c r="F60" s="339"/>
    </row>
    <row r="61" spans="1:6" x14ac:dyDescent="0.2">
      <c r="A61" s="279">
        <v>38</v>
      </c>
      <c r="B61" s="280"/>
      <c r="C61" s="334"/>
      <c r="D61" s="159"/>
      <c r="E61" s="159"/>
      <c r="F61" s="339"/>
    </row>
    <row r="62" spans="1:6" x14ac:dyDescent="0.2">
      <c r="A62" s="279">
        <v>39</v>
      </c>
      <c r="B62" s="280"/>
      <c r="C62" s="334"/>
      <c r="D62" s="159"/>
      <c r="E62" s="159"/>
      <c r="F62" s="339"/>
    </row>
    <row r="63" spans="1:6" x14ac:dyDescent="0.2">
      <c r="A63" s="279">
        <v>40</v>
      </c>
      <c r="B63" s="280"/>
      <c r="C63" s="334"/>
      <c r="D63" s="159"/>
      <c r="E63" s="159"/>
      <c r="F63" s="339"/>
    </row>
    <row r="64" spans="1:6" x14ac:dyDescent="0.2">
      <c r="A64" s="279">
        <v>41</v>
      </c>
      <c r="B64" s="280"/>
      <c r="C64" s="334"/>
      <c r="D64" s="159"/>
      <c r="E64" s="159"/>
      <c r="F64" s="339"/>
    </row>
    <row r="65" spans="1:6" x14ac:dyDescent="0.2">
      <c r="A65" s="279">
        <v>42</v>
      </c>
      <c r="B65" s="280"/>
      <c r="C65" s="334"/>
      <c r="D65" s="159"/>
      <c r="E65" s="159"/>
      <c r="F65" s="339"/>
    </row>
    <row r="66" spans="1:6" x14ac:dyDescent="0.2">
      <c r="A66" s="279">
        <v>43</v>
      </c>
      <c r="B66" s="280"/>
      <c r="C66" s="334"/>
      <c r="D66" s="159"/>
      <c r="E66" s="159"/>
      <c r="F66" s="339"/>
    </row>
    <row r="67" spans="1:6" x14ac:dyDescent="0.2">
      <c r="A67" s="279">
        <v>44</v>
      </c>
      <c r="B67" s="280"/>
      <c r="C67" s="334"/>
      <c r="D67" s="159"/>
      <c r="E67" s="159"/>
      <c r="F67" s="339"/>
    </row>
    <row r="68" spans="1:6" x14ac:dyDescent="0.2">
      <c r="A68" s="279">
        <v>45</v>
      </c>
      <c r="B68" s="280"/>
      <c r="C68" s="334"/>
      <c r="D68" s="159"/>
      <c r="E68" s="159"/>
      <c r="F68" s="339"/>
    </row>
    <row r="69" spans="1:6" x14ac:dyDescent="0.2">
      <c r="A69" s="279">
        <v>46</v>
      </c>
      <c r="B69" s="280"/>
      <c r="C69" s="334"/>
      <c r="D69" s="159"/>
      <c r="E69" s="159"/>
      <c r="F69" s="339"/>
    </row>
    <row r="70" spans="1:6" x14ac:dyDescent="0.2">
      <c r="A70" s="279">
        <v>47</v>
      </c>
      <c r="B70" s="280"/>
      <c r="C70" s="334"/>
      <c r="D70" s="159"/>
      <c r="E70" s="159"/>
      <c r="F70" s="339"/>
    </row>
    <row r="71" spans="1:6" x14ac:dyDescent="0.2">
      <c r="A71" s="279">
        <v>48</v>
      </c>
      <c r="B71" s="280"/>
      <c r="C71" s="334"/>
      <c r="D71" s="159"/>
      <c r="E71" s="159"/>
      <c r="F71" s="339"/>
    </row>
    <row r="72" spans="1:6" x14ac:dyDescent="0.2">
      <c r="A72" s="279">
        <v>49</v>
      </c>
      <c r="B72" s="280"/>
      <c r="C72" s="334"/>
      <c r="D72" s="159"/>
      <c r="E72" s="159"/>
      <c r="F72" s="339"/>
    </row>
    <row r="73" spans="1:6" x14ac:dyDescent="0.2">
      <c r="A73" s="279">
        <v>50</v>
      </c>
      <c r="B73" s="280"/>
      <c r="C73" s="334"/>
      <c r="D73" s="159"/>
      <c r="E73" s="159"/>
      <c r="F73" s="339"/>
    </row>
    <row r="74" spans="1:6" x14ac:dyDescent="0.2">
      <c r="A74" s="279">
        <v>51</v>
      </c>
      <c r="B74" s="280"/>
      <c r="C74" s="334"/>
      <c r="D74" s="159"/>
      <c r="E74" s="159"/>
      <c r="F74" s="339"/>
    </row>
    <row r="75" spans="1:6" x14ac:dyDescent="0.2">
      <c r="A75" s="279">
        <v>52</v>
      </c>
      <c r="B75" s="280"/>
      <c r="C75" s="334"/>
      <c r="D75" s="159"/>
      <c r="E75" s="159"/>
      <c r="F75" s="339"/>
    </row>
    <row r="76" spans="1:6" x14ac:dyDescent="0.2">
      <c r="A76" s="279">
        <v>53</v>
      </c>
      <c r="B76" s="280"/>
      <c r="C76" s="334"/>
      <c r="D76" s="159"/>
      <c r="E76" s="159"/>
      <c r="F76" s="339"/>
    </row>
    <row r="77" spans="1:6" x14ac:dyDescent="0.2">
      <c r="A77" s="279">
        <v>54</v>
      </c>
      <c r="B77" s="280"/>
      <c r="C77" s="334"/>
      <c r="D77" s="159"/>
      <c r="E77" s="159"/>
      <c r="F77" s="339"/>
    </row>
    <row r="78" spans="1:6" x14ac:dyDescent="0.2">
      <c r="A78" s="279">
        <v>55</v>
      </c>
      <c r="B78" s="280"/>
      <c r="C78" s="334"/>
      <c r="D78" s="159"/>
      <c r="E78" s="159"/>
      <c r="F78" s="339"/>
    </row>
    <row r="79" spans="1:6" x14ac:dyDescent="0.2">
      <c r="A79" s="279">
        <v>56</v>
      </c>
      <c r="B79" s="280"/>
      <c r="C79" s="334"/>
      <c r="D79" s="159"/>
      <c r="E79" s="159"/>
      <c r="F79" s="339"/>
    </row>
    <row r="80" spans="1:6" x14ac:dyDescent="0.2">
      <c r="A80" s="279">
        <v>57</v>
      </c>
      <c r="B80" s="280"/>
      <c r="C80" s="334"/>
      <c r="D80" s="159"/>
      <c r="E80" s="159"/>
      <c r="F80" s="339"/>
    </row>
    <row r="81" spans="1:6" x14ac:dyDescent="0.2">
      <c r="A81" s="279">
        <v>58</v>
      </c>
      <c r="B81" s="280"/>
      <c r="C81" s="334"/>
      <c r="D81" s="159"/>
      <c r="E81" s="159"/>
      <c r="F81" s="339"/>
    </row>
    <row r="82" spans="1:6" x14ac:dyDescent="0.2">
      <c r="A82" s="279">
        <v>59</v>
      </c>
      <c r="B82" s="280"/>
      <c r="C82" s="334"/>
      <c r="D82" s="159"/>
      <c r="E82" s="159"/>
      <c r="F82" s="339"/>
    </row>
    <row r="83" spans="1:6" x14ac:dyDescent="0.2">
      <c r="A83" s="279">
        <v>60</v>
      </c>
      <c r="B83" s="280"/>
      <c r="C83" s="334"/>
      <c r="D83" s="159"/>
      <c r="E83" s="159"/>
      <c r="F83" s="339"/>
    </row>
    <row r="84" spans="1:6" x14ac:dyDescent="0.2">
      <c r="A84" s="279">
        <v>61</v>
      </c>
      <c r="B84" s="280"/>
      <c r="C84" s="334"/>
      <c r="D84" s="159"/>
      <c r="E84" s="159"/>
      <c r="F84" s="339"/>
    </row>
    <row r="85" spans="1:6" x14ac:dyDescent="0.2">
      <c r="A85" s="279">
        <v>62</v>
      </c>
      <c r="B85" s="280"/>
      <c r="C85" s="334"/>
      <c r="D85" s="159"/>
      <c r="E85" s="159"/>
      <c r="F85" s="339"/>
    </row>
    <row r="86" spans="1:6" x14ac:dyDescent="0.2">
      <c r="A86" s="279">
        <v>63</v>
      </c>
      <c r="B86" s="280"/>
      <c r="C86" s="334"/>
      <c r="D86" s="159"/>
      <c r="E86" s="159"/>
      <c r="F86" s="339"/>
    </row>
    <row r="87" spans="1:6" x14ac:dyDescent="0.2">
      <c r="A87" s="279">
        <v>64</v>
      </c>
      <c r="B87" s="280"/>
      <c r="C87" s="334"/>
      <c r="D87" s="159"/>
      <c r="E87" s="159"/>
      <c r="F87" s="339"/>
    </row>
    <row r="88" spans="1:6" x14ac:dyDescent="0.2">
      <c r="A88" s="279">
        <v>65</v>
      </c>
      <c r="B88" s="280"/>
      <c r="C88" s="334"/>
      <c r="D88" s="159"/>
      <c r="E88" s="159"/>
      <c r="F88" s="339"/>
    </row>
    <row r="89" spans="1:6" x14ac:dyDescent="0.2">
      <c r="A89" s="279">
        <v>66</v>
      </c>
      <c r="B89" s="280"/>
      <c r="C89" s="334"/>
      <c r="D89" s="159"/>
      <c r="E89" s="159"/>
      <c r="F89" s="339"/>
    </row>
    <row r="90" spans="1:6" x14ac:dyDescent="0.2">
      <c r="A90" s="279">
        <v>67</v>
      </c>
      <c r="B90" s="280"/>
      <c r="C90" s="334"/>
      <c r="D90" s="159"/>
      <c r="E90" s="159"/>
      <c r="F90" s="339"/>
    </row>
    <row r="91" spans="1:6" x14ac:dyDescent="0.2">
      <c r="A91" s="279">
        <v>68</v>
      </c>
      <c r="B91" s="280"/>
      <c r="C91" s="334"/>
      <c r="D91" s="159"/>
      <c r="E91" s="159"/>
      <c r="F91" s="339"/>
    </row>
    <row r="92" spans="1:6" x14ac:dyDescent="0.2">
      <c r="A92" s="279">
        <v>69</v>
      </c>
      <c r="B92" s="280"/>
      <c r="C92" s="334"/>
      <c r="D92" s="159"/>
      <c r="E92" s="159"/>
      <c r="F92" s="339"/>
    </row>
    <row r="93" spans="1:6" x14ac:dyDescent="0.2">
      <c r="A93" s="279">
        <v>70</v>
      </c>
      <c r="B93" s="280"/>
      <c r="C93" s="334"/>
      <c r="D93" s="159"/>
      <c r="E93" s="159"/>
      <c r="F93" s="339"/>
    </row>
    <row r="94" spans="1:6" x14ac:dyDescent="0.2">
      <c r="A94" s="279">
        <v>71</v>
      </c>
      <c r="B94" s="280"/>
      <c r="C94" s="334"/>
      <c r="D94" s="159"/>
      <c r="E94" s="159"/>
      <c r="F94" s="339"/>
    </row>
    <row r="95" spans="1:6" x14ac:dyDescent="0.2">
      <c r="A95" s="279">
        <v>72</v>
      </c>
      <c r="B95" s="280"/>
      <c r="C95" s="334"/>
      <c r="D95" s="159"/>
      <c r="E95" s="159"/>
      <c r="F95" s="339"/>
    </row>
    <row r="96" spans="1:6" x14ac:dyDescent="0.2">
      <c r="A96" s="279">
        <v>73</v>
      </c>
      <c r="B96" s="280"/>
      <c r="C96" s="334"/>
      <c r="D96" s="159"/>
      <c r="E96" s="159"/>
      <c r="F96" s="339"/>
    </row>
    <row r="97" spans="1:6" x14ac:dyDescent="0.2">
      <c r="A97" s="279">
        <v>74</v>
      </c>
      <c r="B97" s="280"/>
      <c r="C97" s="334"/>
      <c r="D97" s="159"/>
      <c r="E97" s="159"/>
      <c r="F97" s="339"/>
    </row>
    <row r="98" spans="1:6" x14ac:dyDescent="0.2">
      <c r="A98" s="279">
        <v>75</v>
      </c>
      <c r="B98" s="280"/>
      <c r="C98" s="334"/>
      <c r="D98" s="159"/>
      <c r="E98" s="159"/>
      <c r="F98" s="339"/>
    </row>
    <row r="99" spans="1:6" x14ac:dyDescent="0.2">
      <c r="A99" s="279">
        <v>76</v>
      </c>
      <c r="B99" s="280"/>
      <c r="C99" s="334"/>
      <c r="D99" s="159"/>
      <c r="E99" s="159"/>
      <c r="F99" s="339"/>
    </row>
    <row r="100" spans="1:6" x14ac:dyDescent="0.2">
      <c r="A100" s="279">
        <v>77</v>
      </c>
      <c r="B100" s="280"/>
      <c r="C100" s="334"/>
      <c r="D100" s="159"/>
      <c r="E100" s="159"/>
      <c r="F100" s="339"/>
    </row>
    <row r="101" spans="1:6" x14ac:dyDescent="0.2">
      <c r="A101" s="279">
        <v>78</v>
      </c>
      <c r="B101" s="280"/>
      <c r="C101" s="334"/>
      <c r="D101" s="159"/>
      <c r="E101" s="159"/>
      <c r="F101" s="339"/>
    </row>
    <row r="102" spans="1:6" x14ac:dyDescent="0.2">
      <c r="A102" s="279">
        <v>79</v>
      </c>
      <c r="B102" s="280"/>
      <c r="C102" s="334"/>
      <c r="D102" s="159"/>
      <c r="E102" s="159"/>
      <c r="F102" s="339"/>
    </row>
    <row r="103" spans="1:6" x14ac:dyDescent="0.2">
      <c r="A103" s="279">
        <v>80</v>
      </c>
      <c r="B103" s="280"/>
      <c r="C103" s="334"/>
      <c r="D103" s="159"/>
      <c r="E103" s="159"/>
      <c r="F103" s="339"/>
    </row>
    <row r="104" spans="1:6" x14ac:dyDescent="0.2">
      <c r="A104" s="279">
        <v>81</v>
      </c>
      <c r="B104" s="280"/>
      <c r="C104" s="334"/>
      <c r="D104" s="159"/>
      <c r="E104" s="159"/>
      <c r="F104" s="339"/>
    </row>
    <row r="105" spans="1:6" x14ac:dyDescent="0.2">
      <c r="A105" s="279">
        <v>82</v>
      </c>
      <c r="B105" s="280"/>
      <c r="C105" s="334"/>
      <c r="D105" s="159"/>
      <c r="E105" s="159"/>
      <c r="F105" s="339"/>
    </row>
    <row r="106" spans="1:6" x14ac:dyDescent="0.2">
      <c r="A106" s="279">
        <v>83</v>
      </c>
      <c r="B106" s="280"/>
      <c r="C106" s="334"/>
      <c r="D106" s="159"/>
      <c r="E106" s="159"/>
      <c r="F106" s="339"/>
    </row>
    <row r="107" spans="1:6" x14ac:dyDescent="0.2">
      <c r="A107" s="279">
        <v>84</v>
      </c>
      <c r="B107" s="280"/>
      <c r="C107" s="334"/>
      <c r="D107" s="159"/>
      <c r="E107" s="159"/>
      <c r="F107" s="339"/>
    </row>
    <row r="108" spans="1:6" x14ac:dyDescent="0.2">
      <c r="A108" s="279">
        <v>85</v>
      </c>
      <c r="B108" s="280"/>
      <c r="C108" s="334"/>
      <c r="D108" s="159"/>
      <c r="E108" s="159"/>
      <c r="F108" s="339"/>
    </row>
    <row r="109" spans="1:6" x14ac:dyDescent="0.2">
      <c r="A109" s="279">
        <v>86</v>
      </c>
      <c r="B109" s="280"/>
      <c r="C109" s="334"/>
      <c r="D109" s="159"/>
      <c r="E109" s="159"/>
      <c r="F109" s="339"/>
    </row>
    <row r="110" spans="1:6" x14ac:dyDescent="0.2">
      <c r="A110" s="279">
        <v>87</v>
      </c>
      <c r="B110" s="280"/>
      <c r="C110" s="334"/>
      <c r="D110" s="159"/>
      <c r="E110" s="159"/>
      <c r="F110" s="339"/>
    </row>
    <row r="111" spans="1:6" x14ac:dyDescent="0.2">
      <c r="A111" s="279">
        <v>88</v>
      </c>
      <c r="B111" s="280"/>
      <c r="C111" s="334"/>
      <c r="D111" s="159"/>
      <c r="E111" s="159"/>
      <c r="F111" s="339"/>
    </row>
    <row r="112" spans="1:6" x14ac:dyDescent="0.2">
      <c r="A112" s="279">
        <v>89</v>
      </c>
      <c r="B112" s="280"/>
      <c r="C112" s="334"/>
      <c r="D112" s="159"/>
      <c r="E112" s="159"/>
      <c r="F112" s="339"/>
    </row>
    <row r="113" spans="1:6" x14ac:dyDescent="0.2">
      <c r="A113" s="279">
        <v>90</v>
      </c>
      <c r="B113" s="280"/>
      <c r="C113" s="334"/>
      <c r="D113" s="159"/>
      <c r="E113" s="159"/>
      <c r="F113" s="339"/>
    </row>
    <row r="114" spans="1:6" x14ac:dyDescent="0.2">
      <c r="A114" s="279">
        <v>91</v>
      </c>
      <c r="B114" s="280"/>
      <c r="C114" s="334"/>
      <c r="D114" s="159"/>
      <c r="E114" s="159"/>
      <c r="F114" s="339"/>
    </row>
    <row r="115" spans="1:6" x14ac:dyDescent="0.2">
      <c r="A115" s="279">
        <v>92</v>
      </c>
      <c r="B115" s="280"/>
      <c r="C115" s="334"/>
      <c r="D115" s="159"/>
      <c r="E115" s="159"/>
      <c r="F115" s="339"/>
    </row>
    <row r="116" spans="1:6" x14ac:dyDescent="0.2">
      <c r="A116" s="279">
        <v>93</v>
      </c>
      <c r="B116" s="280"/>
      <c r="C116" s="334"/>
      <c r="D116" s="159"/>
      <c r="E116" s="159"/>
      <c r="F116" s="339"/>
    </row>
    <row r="117" spans="1:6" x14ac:dyDescent="0.2">
      <c r="A117" s="279">
        <v>94</v>
      </c>
      <c r="B117" s="280"/>
      <c r="C117" s="334"/>
      <c r="D117" s="159"/>
      <c r="E117" s="159"/>
      <c r="F117" s="339"/>
    </row>
    <row r="118" spans="1:6" x14ac:dyDescent="0.2">
      <c r="A118" s="279">
        <v>95</v>
      </c>
      <c r="B118" s="280"/>
      <c r="C118" s="334"/>
      <c r="D118" s="159"/>
      <c r="E118" s="159"/>
      <c r="F118" s="339"/>
    </row>
    <row r="119" spans="1:6" x14ac:dyDescent="0.2">
      <c r="A119" s="279">
        <v>96</v>
      </c>
      <c r="B119" s="280"/>
      <c r="C119" s="334"/>
      <c r="D119" s="159"/>
      <c r="E119" s="159"/>
      <c r="F119" s="339"/>
    </row>
    <row r="120" spans="1:6" x14ac:dyDescent="0.2">
      <c r="A120" s="279">
        <v>97</v>
      </c>
      <c r="B120" s="280"/>
      <c r="C120" s="334"/>
      <c r="D120" s="159"/>
      <c r="E120" s="159"/>
      <c r="F120" s="339"/>
    </row>
    <row r="121" spans="1:6" x14ac:dyDescent="0.2">
      <c r="A121" s="279">
        <v>98</v>
      </c>
      <c r="B121" s="280"/>
      <c r="C121" s="334"/>
      <c r="D121" s="159"/>
      <c r="E121" s="159"/>
      <c r="F121" s="339"/>
    </row>
    <row r="122" spans="1:6" x14ac:dyDescent="0.2">
      <c r="A122" s="279">
        <v>99</v>
      </c>
      <c r="B122" s="280"/>
      <c r="C122" s="334"/>
      <c r="D122" s="159"/>
      <c r="E122" s="159"/>
      <c r="F122" s="339"/>
    </row>
    <row r="123" spans="1:6" x14ac:dyDescent="0.2">
      <c r="A123" s="279">
        <v>100</v>
      </c>
      <c r="B123" s="280"/>
      <c r="C123" s="334"/>
      <c r="D123" s="159"/>
      <c r="E123" s="159"/>
      <c r="F123" s="339"/>
    </row>
    <row r="124" spans="1:6" x14ac:dyDescent="0.2">
      <c r="A124" s="279">
        <v>101</v>
      </c>
      <c r="B124" s="280"/>
      <c r="C124" s="334"/>
      <c r="D124" s="159"/>
      <c r="E124" s="159"/>
      <c r="F124" s="339"/>
    </row>
    <row r="125" spans="1:6" x14ac:dyDescent="0.2">
      <c r="A125" s="279">
        <v>102</v>
      </c>
      <c r="B125" s="280"/>
      <c r="C125" s="334"/>
      <c r="D125" s="159"/>
      <c r="E125" s="159"/>
      <c r="F125" s="339"/>
    </row>
    <row r="126" spans="1:6" x14ac:dyDescent="0.2">
      <c r="A126" s="279">
        <v>103</v>
      </c>
      <c r="B126" s="280"/>
      <c r="C126" s="334"/>
      <c r="D126" s="159"/>
      <c r="E126" s="159"/>
      <c r="F126" s="339"/>
    </row>
    <row r="127" spans="1:6" x14ac:dyDescent="0.2">
      <c r="A127" s="279">
        <v>104</v>
      </c>
      <c r="B127" s="280"/>
      <c r="C127" s="334"/>
      <c r="D127" s="159"/>
      <c r="E127" s="159"/>
      <c r="F127" s="339"/>
    </row>
    <row r="128" spans="1:6" x14ac:dyDescent="0.2">
      <c r="A128" s="279">
        <v>105</v>
      </c>
      <c r="B128" s="280"/>
      <c r="C128" s="334"/>
      <c r="D128" s="159"/>
      <c r="E128" s="159"/>
      <c r="F128" s="339"/>
    </row>
    <row r="129" spans="1:6" x14ac:dyDescent="0.2">
      <c r="A129" s="279">
        <v>106</v>
      </c>
      <c r="B129" s="280"/>
      <c r="C129" s="334"/>
      <c r="D129" s="159"/>
      <c r="E129" s="159"/>
      <c r="F129" s="339"/>
    </row>
    <row r="130" spans="1:6" x14ac:dyDescent="0.2">
      <c r="A130" s="279">
        <v>107</v>
      </c>
      <c r="B130" s="280"/>
      <c r="C130" s="334"/>
      <c r="D130" s="159"/>
      <c r="E130" s="159"/>
      <c r="F130" s="339"/>
    </row>
    <row r="131" spans="1:6" x14ac:dyDescent="0.2">
      <c r="A131" s="279">
        <v>108</v>
      </c>
      <c r="B131" s="280"/>
      <c r="C131" s="334"/>
      <c r="D131" s="159"/>
      <c r="E131" s="159"/>
      <c r="F131" s="339"/>
    </row>
    <row r="132" spans="1:6" x14ac:dyDescent="0.2">
      <c r="A132" s="279">
        <v>109</v>
      </c>
      <c r="B132" s="280"/>
      <c r="C132" s="334"/>
      <c r="D132" s="159"/>
      <c r="E132" s="159"/>
      <c r="F132" s="339"/>
    </row>
    <row r="133" spans="1:6" x14ac:dyDescent="0.2">
      <c r="A133" s="279">
        <v>110</v>
      </c>
      <c r="B133" s="280"/>
      <c r="C133" s="334"/>
      <c r="D133" s="159"/>
      <c r="E133" s="159"/>
      <c r="F133" s="339"/>
    </row>
    <row r="134" spans="1:6" x14ac:dyDescent="0.2">
      <c r="A134" s="279">
        <v>111</v>
      </c>
      <c r="B134" s="280"/>
      <c r="C134" s="334"/>
      <c r="D134" s="159"/>
      <c r="E134" s="159"/>
      <c r="F134" s="339"/>
    </row>
    <row r="135" spans="1:6" x14ac:dyDescent="0.2">
      <c r="A135" s="279">
        <v>112</v>
      </c>
      <c r="B135" s="280"/>
      <c r="C135" s="334"/>
      <c r="D135" s="159"/>
      <c r="E135" s="159"/>
      <c r="F135" s="339"/>
    </row>
    <row r="136" spans="1:6" x14ac:dyDescent="0.2">
      <c r="A136" s="279">
        <v>113</v>
      </c>
      <c r="B136" s="280"/>
      <c r="C136" s="334"/>
      <c r="D136" s="159"/>
      <c r="E136" s="159"/>
      <c r="F136" s="339"/>
    </row>
    <row r="137" spans="1:6" x14ac:dyDescent="0.2">
      <c r="A137" s="279">
        <v>114</v>
      </c>
      <c r="B137" s="280"/>
      <c r="C137" s="334"/>
      <c r="D137" s="159"/>
      <c r="E137" s="159"/>
      <c r="F137" s="339"/>
    </row>
    <row r="138" spans="1:6" x14ac:dyDescent="0.2">
      <c r="A138" s="279">
        <v>115</v>
      </c>
      <c r="B138" s="280"/>
      <c r="C138" s="334"/>
      <c r="D138" s="159"/>
      <c r="E138" s="159"/>
      <c r="F138" s="339"/>
    </row>
    <row r="139" spans="1:6" x14ac:dyDescent="0.2">
      <c r="A139" s="279">
        <v>116</v>
      </c>
      <c r="B139" s="280"/>
      <c r="C139" s="334"/>
      <c r="D139" s="159"/>
      <c r="E139" s="159"/>
      <c r="F139" s="339"/>
    </row>
    <row r="140" spans="1:6" x14ac:dyDescent="0.2">
      <c r="A140" s="279">
        <v>117</v>
      </c>
      <c r="B140" s="280"/>
      <c r="C140" s="334"/>
      <c r="D140" s="159"/>
      <c r="E140" s="159"/>
      <c r="F140" s="339"/>
    </row>
    <row r="141" spans="1:6" x14ac:dyDescent="0.2">
      <c r="A141" s="279">
        <v>118</v>
      </c>
      <c r="B141" s="280"/>
      <c r="C141" s="334"/>
      <c r="D141" s="159"/>
      <c r="E141" s="159"/>
      <c r="F141" s="339"/>
    </row>
    <row r="142" spans="1:6" x14ac:dyDescent="0.2">
      <c r="A142" s="279">
        <v>119</v>
      </c>
      <c r="B142" s="280"/>
      <c r="C142" s="334"/>
      <c r="D142" s="159"/>
      <c r="E142" s="159"/>
      <c r="F142" s="339"/>
    </row>
    <row r="143" spans="1:6" x14ac:dyDescent="0.2">
      <c r="A143" s="279">
        <v>120</v>
      </c>
      <c r="B143" s="280"/>
      <c r="C143" s="334"/>
      <c r="D143" s="159"/>
      <c r="E143" s="159"/>
      <c r="F143" s="339"/>
    </row>
    <row r="144" spans="1:6" x14ac:dyDescent="0.2">
      <c r="A144" s="279">
        <v>121</v>
      </c>
      <c r="B144" s="280"/>
      <c r="C144" s="334"/>
      <c r="D144" s="159"/>
      <c r="E144" s="159"/>
      <c r="F144" s="339"/>
    </row>
    <row r="145" spans="1:6" x14ac:dyDescent="0.2">
      <c r="A145" s="279">
        <v>122</v>
      </c>
      <c r="B145" s="280"/>
      <c r="C145" s="334"/>
      <c r="D145" s="159"/>
      <c r="E145" s="159"/>
      <c r="F145" s="339"/>
    </row>
    <row r="146" spans="1:6" x14ac:dyDescent="0.2">
      <c r="A146" s="279">
        <v>123</v>
      </c>
      <c r="B146" s="280"/>
      <c r="C146" s="334"/>
      <c r="D146" s="159"/>
      <c r="E146" s="159"/>
      <c r="F146" s="339"/>
    </row>
    <row r="147" spans="1:6" x14ac:dyDescent="0.2">
      <c r="A147" s="279">
        <v>124</v>
      </c>
      <c r="B147" s="280"/>
      <c r="C147" s="334"/>
      <c r="D147" s="159"/>
      <c r="E147" s="159"/>
      <c r="F147" s="339"/>
    </row>
    <row r="148" spans="1:6" x14ac:dyDescent="0.2">
      <c r="A148" s="279">
        <v>125</v>
      </c>
      <c r="B148" s="280"/>
      <c r="C148" s="334"/>
      <c r="D148" s="159"/>
      <c r="E148" s="159"/>
      <c r="F148" s="339"/>
    </row>
    <row r="149" spans="1:6" x14ac:dyDescent="0.2">
      <c r="A149" s="279">
        <v>126</v>
      </c>
      <c r="B149" s="280"/>
      <c r="C149" s="334"/>
      <c r="D149" s="159"/>
      <c r="E149" s="159"/>
      <c r="F149" s="339"/>
    </row>
    <row r="150" spans="1:6" x14ac:dyDescent="0.2">
      <c r="A150" s="279">
        <v>127</v>
      </c>
      <c r="B150" s="280"/>
      <c r="C150" s="334"/>
      <c r="D150" s="159"/>
      <c r="E150" s="159"/>
      <c r="F150" s="339"/>
    </row>
    <row r="151" spans="1:6" x14ac:dyDescent="0.2">
      <c r="A151" s="279">
        <v>128</v>
      </c>
      <c r="B151" s="280"/>
      <c r="C151" s="334"/>
      <c r="D151" s="159"/>
      <c r="E151" s="159"/>
      <c r="F151" s="339"/>
    </row>
    <row r="152" spans="1:6" x14ac:dyDescent="0.2">
      <c r="A152" s="279">
        <v>129</v>
      </c>
      <c r="B152" s="280"/>
      <c r="C152" s="334"/>
      <c r="D152" s="159"/>
      <c r="E152" s="159"/>
      <c r="F152" s="339"/>
    </row>
    <row r="153" spans="1:6" x14ac:dyDescent="0.2">
      <c r="A153" s="279">
        <v>130</v>
      </c>
      <c r="B153" s="280"/>
      <c r="C153" s="334"/>
      <c r="D153" s="159"/>
      <c r="E153" s="159"/>
      <c r="F153" s="339"/>
    </row>
    <row r="154" spans="1:6" x14ac:dyDescent="0.2">
      <c r="A154" s="279">
        <v>131</v>
      </c>
      <c r="B154" s="280"/>
      <c r="C154" s="334"/>
      <c r="D154" s="159"/>
      <c r="E154" s="159"/>
      <c r="F154" s="339"/>
    </row>
    <row r="155" spans="1:6" x14ac:dyDescent="0.2">
      <c r="A155" s="279">
        <v>132</v>
      </c>
      <c r="B155" s="280"/>
      <c r="C155" s="334"/>
      <c r="D155" s="159"/>
      <c r="E155" s="159"/>
      <c r="F155" s="339"/>
    </row>
    <row r="156" spans="1:6" x14ac:dyDescent="0.2">
      <c r="A156" s="279">
        <v>133</v>
      </c>
      <c r="B156" s="280"/>
      <c r="C156" s="334"/>
      <c r="D156" s="159"/>
      <c r="E156" s="159"/>
      <c r="F156" s="339"/>
    </row>
    <row r="157" spans="1:6" x14ac:dyDescent="0.2">
      <c r="A157" s="279">
        <v>134</v>
      </c>
      <c r="B157" s="280"/>
      <c r="C157" s="334"/>
      <c r="D157" s="159"/>
      <c r="E157" s="159"/>
      <c r="F157" s="339"/>
    </row>
    <row r="158" spans="1:6" x14ac:dyDescent="0.2">
      <c r="A158" s="279">
        <v>135</v>
      </c>
      <c r="B158" s="280"/>
      <c r="C158" s="334"/>
      <c r="D158" s="159"/>
      <c r="E158" s="159"/>
      <c r="F158" s="339"/>
    </row>
    <row r="159" spans="1:6" x14ac:dyDescent="0.2">
      <c r="A159" s="279">
        <v>136</v>
      </c>
      <c r="B159" s="280"/>
      <c r="C159" s="334"/>
      <c r="D159" s="159"/>
      <c r="E159" s="159"/>
      <c r="F159" s="339"/>
    </row>
    <row r="160" spans="1:6" x14ac:dyDescent="0.2">
      <c r="A160" s="279">
        <v>137</v>
      </c>
      <c r="B160" s="280"/>
      <c r="C160" s="334"/>
      <c r="D160" s="159"/>
      <c r="E160" s="159"/>
      <c r="F160" s="339"/>
    </row>
    <row r="161" spans="1:6" x14ac:dyDescent="0.2">
      <c r="A161" s="279">
        <v>138</v>
      </c>
      <c r="B161" s="280"/>
      <c r="C161" s="334"/>
      <c r="D161" s="159"/>
      <c r="E161" s="159"/>
      <c r="F161" s="339"/>
    </row>
    <row r="162" spans="1:6" x14ac:dyDescent="0.2">
      <c r="A162" s="279">
        <v>139</v>
      </c>
      <c r="B162" s="280"/>
      <c r="C162" s="334"/>
      <c r="D162" s="159"/>
      <c r="E162" s="159"/>
      <c r="F162" s="339"/>
    </row>
    <row r="163" spans="1:6" x14ac:dyDescent="0.2">
      <c r="A163" s="279">
        <v>140</v>
      </c>
      <c r="B163" s="280"/>
      <c r="C163" s="334"/>
      <c r="D163" s="159"/>
      <c r="E163" s="159"/>
      <c r="F163" s="339"/>
    </row>
    <row r="164" spans="1:6" x14ac:dyDescent="0.2">
      <c r="A164" s="279">
        <v>141</v>
      </c>
      <c r="B164" s="280"/>
      <c r="C164" s="334"/>
      <c r="D164" s="159"/>
      <c r="E164" s="159"/>
      <c r="F164" s="339"/>
    </row>
    <row r="165" spans="1:6" x14ac:dyDescent="0.2">
      <c r="A165" s="279">
        <v>142</v>
      </c>
      <c r="B165" s="280"/>
      <c r="C165" s="334"/>
      <c r="D165" s="159"/>
      <c r="E165" s="159"/>
      <c r="F165" s="339"/>
    </row>
    <row r="166" spans="1:6" x14ac:dyDescent="0.2">
      <c r="A166" s="279">
        <v>143</v>
      </c>
      <c r="B166" s="280"/>
      <c r="C166" s="334"/>
      <c r="D166" s="159"/>
      <c r="E166" s="159"/>
      <c r="F166" s="339"/>
    </row>
    <row r="167" spans="1:6" x14ac:dyDescent="0.2">
      <c r="A167" s="279">
        <v>144</v>
      </c>
      <c r="B167" s="280"/>
      <c r="C167" s="334"/>
      <c r="D167" s="159"/>
      <c r="E167" s="159"/>
      <c r="F167" s="339"/>
    </row>
    <row r="168" spans="1:6" x14ac:dyDescent="0.2">
      <c r="A168" s="279">
        <v>145</v>
      </c>
      <c r="B168" s="280"/>
      <c r="C168" s="334"/>
      <c r="D168" s="159"/>
      <c r="E168" s="159"/>
      <c r="F168" s="339"/>
    </row>
    <row r="169" spans="1:6" x14ac:dyDescent="0.2">
      <c r="A169" s="279">
        <v>146</v>
      </c>
      <c r="B169" s="280"/>
      <c r="C169" s="334"/>
      <c r="D169" s="159"/>
      <c r="E169" s="159"/>
      <c r="F169" s="339"/>
    </row>
    <row r="170" spans="1:6" x14ac:dyDescent="0.2">
      <c r="A170" s="279">
        <v>147</v>
      </c>
      <c r="B170" s="280"/>
      <c r="C170" s="334"/>
      <c r="D170" s="159"/>
      <c r="E170" s="159"/>
      <c r="F170" s="339"/>
    </row>
    <row r="171" spans="1:6" x14ac:dyDescent="0.2">
      <c r="A171" s="279">
        <v>148</v>
      </c>
      <c r="B171" s="280"/>
      <c r="C171" s="334"/>
      <c r="D171" s="159"/>
      <c r="E171" s="159"/>
      <c r="F171" s="339"/>
    </row>
    <row r="172" spans="1:6" x14ac:dyDescent="0.2">
      <c r="A172" s="279">
        <v>149</v>
      </c>
      <c r="B172" s="280"/>
      <c r="C172" s="334"/>
      <c r="D172" s="159"/>
      <c r="E172" s="159"/>
      <c r="F172" s="339"/>
    </row>
    <row r="173" spans="1:6" x14ac:dyDescent="0.2">
      <c r="A173" s="279">
        <v>150</v>
      </c>
      <c r="B173" s="280"/>
      <c r="C173" s="334"/>
      <c r="D173" s="159"/>
      <c r="E173" s="159"/>
      <c r="F173" s="339"/>
    </row>
    <row r="174" spans="1:6" x14ac:dyDescent="0.2">
      <c r="A174" s="279">
        <v>151</v>
      </c>
      <c r="B174" s="280"/>
      <c r="C174" s="334"/>
      <c r="D174" s="159"/>
      <c r="E174" s="159"/>
      <c r="F174" s="339"/>
    </row>
    <row r="175" spans="1:6" x14ac:dyDescent="0.2">
      <c r="A175" s="279">
        <v>152</v>
      </c>
      <c r="B175" s="280"/>
      <c r="C175" s="334"/>
      <c r="D175" s="159"/>
      <c r="E175" s="159"/>
      <c r="F175" s="339"/>
    </row>
    <row r="176" spans="1:6" x14ac:dyDescent="0.2">
      <c r="A176" s="279">
        <v>153</v>
      </c>
      <c r="B176" s="280"/>
      <c r="C176" s="334"/>
      <c r="D176" s="159"/>
      <c r="E176" s="159"/>
      <c r="F176" s="339"/>
    </row>
    <row r="177" spans="1:6" x14ac:dyDescent="0.2">
      <c r="A177" s="279">
        <v>154</v>
      </c>
      <c r="B177" s="280"/>
      <c r="C177" s="334"/>
      <c r="D177" s="159"/>
      <c r="E177" s="159"/>
      <c r="F177" s="339"/>
    </row>
    <row r="178" spans="1:6" x14ac:dyDescent="0.2">
      <c r="A178" s="279">
        <v>155</v>
      </c>
      <c r="B178" s="280"/>
      <c r="C178" s="334"/>
      <c r="D178" s="159"/>
      <c r="E178" s="159"/>
      <c r="F178" s="339"/>
    </row>
    <row r="179" spans="1:6" x14ac:dyDescent="0.2">
      <c r="A179" s="279">
        <v>156</v>
      </c>
      <c r="B179" s="280"/>
      <c r="C179" s="334"/>
      <c r="D179" s="159"/>
      <c r="E179" s="159"/>
      <c r="F179" s="339"/>
    </row>
    <row r="180" spans="1:6" x14ac:dyDescent="0.2">
      <c r="A180" s="279">
        <v>157</v>
      </c>
      <c r="B180" s="280"/>
      <c r="C180" s="334"/>
      <c r="D180" s="159"/>
      <c r="E180" s="159"/>
      <c r="F180" s="339"/>
    </row>
    <row r="181" spans="1:6" x14ac:dyDescent="0.2">
      <c r="A181" s="279">
        <v>158</v>
      </c>
      <c r="B181" s="280"/>
      <c r="C181" s="334"/>
      <c r="D181" s="159"/>
      <c r="E181" s="159"/>
      <c r="F181" s="339"/>
    </row>
    <row r="182" spans="1:6" x14ac:dyDescent="0.2">
      <c r="A182" s="279">
        <v>159</v>
      </c>
      <c r="B182" s="280"/>
      <c r="C182" s="334"/>
      <c r="D182" s="159"/>
      <c r="E182" s="159"/>
      <c r="F182" s="339"/>
    </row>
    <row r="183" spans="1:6" x14ac:dyDescent="0.2">
      <c r="A183" s="279">
        <v>160</v>
      </c>
      <c r="B183" s="280"/>
      <c r="C183" s="334"/>
      <c r="D183" s="159"/>
      <c r="E183" s="159"/>
      <c r="F183" s="339"/>
    </row>
    <row r="184" spans="1:6" x14ac:dyDescent="0.2">
      <c r="A184" s="279">
        <v>161</v>
      </c>
      <c r="B184" s="280"/>
      <c r="C184" s="334"/>
      <c r="D184" s="159"/>
      <c r="E184" s="159"/>
      <c r="F184" s="339"/>
    </row>
    <row r="185" spans="1:6" x14ac:dyDescent="0.2">
      <c r="A185" s="279">
        <v>162</v>
      </c>
      <c r="B185" s="280"/>
      <c r="C185" s="334"/>
      <c r="D185" s="159"/>
      <c r="E185" s="159"/>
      <c r="F185" s="339"/>
    </row>
    <row r="186" spans="1:6" x14ac:dyDescent="0.2">
      <c r="A186" s="279">
        <v>163</v>
      </c>
      <c r="B186" s="280"/>
      <c r="C186" s="334"/>
      <c r="D186" s="159"/>
      <c r="E186" s="159"/>
      <c r="F186" s="339"/>
    </row>
    <row r="187" spans="1:6" x14ac:dyDescent="0.2">
      <c r="A187" s="279">
        <v>164</v>
      </c>
      <c r="B187" s="280"/>
      <c r="C187" s="334"/>
      <c r="D187" s="159"/>
      <c r="E187" s="159"/>
      <c r="F187" s="339"/>
    </row>
    <row r="188" spans="1:6" x14ac:dyDescent="0.2">
      <c r="A188" s="279">
        <v>165</v>
      </c>
      <c r="B188" s="280"/>
      <c r="C188" s="334"/>
      <c r="D188" s="159"/>
      <c r="E188" s="159"/>
      <c r="F188" s="339"/>
    </row>
    <row r="189" spans="1:6" x14ac:dyDescent="0.2">
      <c r="A189" s="279">
        <v>166</v>
      </c>
      <c r="B189" s="280"/>
      <c r="C189" s="334"/>
      <c r="D189" s="159"/>
      <c r="E189" s="159"/>
      <c r="F189" s="339"/>
    </row>
    <row r="190" spans="1:6" x14ac:dyDescent="0.2">
      <c r="A190" s="279">
        <v>167</v>
      </c>
      <c r="B190" s="280"/>
      <c r="C190" s="334"/>
      <c r="D190" s="159"/>
      <c r="E190" s="159"/>
      <c r="F190" s="339"/>
    </row>
    <row r="191" spans="1:6" x14ac:dyDescent="0.2">
      <c r="A191" s="279">
        <v>168</v>
      </c>
      <c r="B191" s="280"/>
      <c r="C191" s="334"/>
      <c r="D191" s="159"/>
      <c r="E191" s="159"/>
      <c r="F191" s="339"/>
    </row>
    <row r="192" spans="1:6" x14ac:dyDescent="0.2">
      <c r="A192" s="279">
        <v>169</v>
      </c>
      <c r="B192" s="280"/>
      <c r="C192" s="334"/>
      <c r="D192" s="159"/>
      <c r="E192" s="159"/>
      <c r="F192" s="339"/>
    </row>
    <row r="193" spans="1:6" x14ac:dyDescent="0.2">
      <c r="A193" s="279">
        <v>170</v>
      </c>
      <c r="B193" s="280"/>
      <c r="C193" s="334"/>
      <c r="D193" s="159"/>
      <c r="E193" s="159"/>
      <c r="F193" s="339"/>
    </row>
    <row r="194" spans="1:6" x14ac:dyDescent="0.2">
      <c r="A194" s="279">
        <v>171</v>
      </c>
      <c r="B194" s="280"/>
      <c r="C194" s="334"/>
      <c r="D194" s="159"/>
      <c r="E194" s="159"/>
      <c r="F194" s="339"/>
    </row>
    <row r="195" spans="1:6" x14ac:dyDescent="0.2">
      <c r="A195" s="279">
        <v>172</v>
      </c>
      <c r="B195" s="280"/>
      <c r="C195" s="334"/>
      <c r="D195" s="159"/>
      <c r="E195" s="159"/>
      <c r="F195" s="339"/>
    </row>
    <row r="196" spans="1:6" x14ac:dyDescent="0.2">
      <c r="A196" s="279">
        <v>173</v>
      </c>
      <c r="B196" s="280"/>
      <c r="C196" s="334"/>
      <c r="D196" s="159"/>
      <c r="E196" s="159"/>
      <c r="F196" s="339"/>
    </row>
    <row r="197" spans="1:6" x14ac:dyDescent="0.2">
      <c r="A197" s="279">
        <v>174</v>
      </c>
      <c r="B197" s="280"/>
      <c r="C197" s="334"/>
      <c r="D197" s="159"/>
      <c r="E197" s="159"/>
      <c r="F197" s="339"/>
    </row>
    <row r="198" spans="1:6" x14ac:dyDescent="0.2">
      <c r="A198" s="279">
        <v>175</v>
      </c>
      <c r="B198" s="280"/>
      <c r="C198" s="334"/>
      <c r="D198" s="159"/>
      <c r="E198" s="159"/>
      <c r="F198" s="339"/>
    </row>
    <row r="199" spans="1:6" x14ac:dyDescent="0.2">
      <c r="A199" s="279">
        <v>176</v>
      </c>
      <c r="B199" s="280"/>
      <c r="C199" s="334"/>
      <c r="D199" s="159"/>
      <c r="E199" s="159"/>
      <c r="F199" s="339"/>
    </row>
    <row r="200" spans="1:6" x14ac:dyDescent="0.2">
      <c r="A200" s="279">
        <v>177</v>
      </c>
      <c r="B200" s="280"/>
      <c r="C200" s="334"/>
      <c r="D200" s="159"/>
      <c r="E200" s="159"/>
      <c r="F200" s="339"/>
    </row>
    <row r="201" spans="1:6" x14ac:dyDescent="0.2">
      <c r="A201" s="279">
        <v>178</v>
      </c>
      <c r="B201" s="280"/>
      <c r="C201" s="334"/>
      <c r="D201" s="159"/>
      <c r="E201" s="159"/>
      <c r="F201" s="339"/>
    </row>
    <row r="202" spans="1:6" x14ac:dyDescent="0.2">
      <c r="A202" s="279">
        <v>179</v>
      </c>
      <c r="B202" s="280"/>
      <c r="C202" s="334"/>
      <c r="D202" s="159"/>
      <c r="E202" s="159"/>
      <c r="F202" s="339"/>
    </row>
    <row r="203" spans="1:6" x14ac:dyDescent="0.2">
      <c r="A203" s="279">
        <v>180</v>
      </c>
      <c r="B203" s="280"/>
      <c r="C203" s="334"/>
      <c r="D203" s="159"/>
      <c r="E203" s="159"/>
      <c r="F203" s="339"/>
    </row>
    <row r="204" spans="1:6" x14ac:dyDescent="0.2">
      <c r="A204" s="279">
        <v>181</v>
      </c>
      <c r="B204" s="280"/>
      <c r="C204" s="334"/>
      <c r="D204" s="159"/>
      <c r="E204" s="159"/>
      <c r="F204" s="339"/>
    </row>
    <row r="205" spans="1:6" x14ac:dyDescent="0.2">
      <c r="A205" s="279">
        <v>182</v>
      </c>
      <c r="B205" s="280"/>
      <c r="C205" s="334"/>
      <c r="D205" s="159"/>
      <c r="E205" s="159"/>
      <c r="F205" s="339"/>
    </row>
    <row r="206" spans="1:6" x14ac:dyDescent="0.2">
      <c r="A206" s="279">
        <v>183</v>
      </c>
      <c r="B206" s="280"/>
      <c r="C206" s="334"/>
      <c r="D206" s="159"/>
      <c r="E206" s="159"/>
      <c r="F206" s="339"/>
    </row>
    <row r="207" spans="1:6" x14ac:dyDescent="0.2">
      <c r="A207" s="279">
        <v>184</v>
      </c>
      <c r="B207" s="280"/>
      <c r="C207" s="334"/>
      <c r="D207" s="159"/>
      <c r="E207" s="159"/>
      <c r="F207" s="339"/>
    </row>
    <row r="208" spans="1:6" x14ac:dyDescent="0.2">
      <c r="A208" s="279">
        <v>185</v>
      </c>
      <c r="B208" s="280"/>
      <c r="C208" s="334"/>
      <c r="D208" s="159"/>
      <c r="E208" s="159"/>
      <c r="F208" s="339"/>
    </row>
    <row r="209" spans="1:6" x14ac:dyDescent="0.2">
      <c r="A209" s="279">
        <v>186</v>
      </c>
      <c r="B209" s="280"/>
      <c r="C209" s="334"/>
      <c r="D209" s="159"/>
      <c r="E209" s="159"/>
      <c r="F209" s="339"/>
    </row>
    <row r="210" spans="1:6" x14ac:dyDescent="0.2">
      <c r="A210" s="279">
        <v>187</v>
      </c>
      <c r="B210" s="280"/>
      <c r="C210" s="334"/>
      <c r="D210" s="159"/>
      <c r="E210" s="159"/>
      <c r="F210" s="339"/>
    </row>
    <row r="211" spans="1:6" x14ac:dyDescent="0.2">
      <c r="A211" s="279">
        <v>188</v>
      </c>
      <c r="B211" s="280"/>
      <c r="C211" s="334"/>
      <c r="D211" s="159"/>
      <c r="E211" s="159"/>
      <c r="F211" s="339"/>
    </row>
    <row r="212" spans="1:6" x14ac:dyDescent="0.2">
      <c r="A212" s="279">
        <v>189</v>
      </c>
      <c r="B212" s="280"/>
      <c r="C212" s="334"/>
      <c r="D212" s="159"/>
      <c r="E212" s="159"/>
      <c r="F212" s="339"/>
    </row>
    <row r="213" spans="1:6" x14ac:dyDescent="0.2">
      <c r="A213" s="279">
        <v>190</v>
      </c>
      <c r="B213" s="280"/>
      <c r="C213" s="334"/>
      <c r="D213" s="159"/>
      <c r="E213" s="159"/>
      <c r="F213" s="339"/>
    </row>
    <row r="214" spans="1:6" x14ac:dyDescent="0.2">
      <c r="A214" s="279">
        <v>191</v>
      </c>
      <c r="B214" s="280"/>
      <c r="C214" s="334"/>
      <c r="D214" s="159"/>
      <c r="E214" s="159"/>
      <c r="F214" s="339"/>
    </row>
    <row r="215" spans="1:6" x14ac:dyDescent="0.2">
      <c r="A215" s="279">
        <v>192</v>
      </c>
      <c r="B215" s="280"/>
      <c r="C215" s="334"/>
      <c r="D215" s="159"/>
      <c r="E215" s="159"/>
      <c r="F215" s="339"/>
    </row>
    <row r="216" spans="1:6" x14ac:dyDescent="0.2">
      <c r="A216" s="279">
        <v>193</v>
      </c>
      <c r="B216" s="280"/>
      <c r="C216" s="334"/>
      <c r="D216" s="159"/>
      <c r="E216" s="159"/>
      <c r="F216" s="339"/>
    </row>
    <row r="217" spans="1:6" x14ac:dyDescent="0.2">
      <c r="A217" s="279">
        <v>194</v>
      </c>
      <c r="B217" s="280"/>
      <c r="C217" s="334"/>
      <c r="D217" s="159"/>
      <c r="E217" s="159"/>
      <c r="F217" s="339"/>
    </row>
    <row r="218" spans="1:6" x14ac:dyDescent="0.2">
      <c r="A218" s="279">
        <v>195</v>
      </c>
      <c r="B218" s="280"/>
      <c r="C218" s="334"/>
      <c r="D218" s="159"/>
      <c r="E218" s="159"/>
      <c r="F218" s="339"/>
    </row>
    <row r="219" spans="1:6" x14ac:dyDescent="0.2">
      <c r="A219" s="279">
        <v>196</v>
      </c>
      <c r="B219" s="280"/>
      <c r="C219" s="334"/>
      <c r="D219" s="159"/>
      <c r="E219" s="159"/>
      <c r="F219" s="339"/>
    </row>
    <row r="220" spans="1:6" x14ac:dyDescent="0.2">
      <c r="A220" s="279">
        <v>197</v>
      </c>
      <c r="B220" s="280"/>
      <c r="C220" s="334"/>
      <c r="D220" s="159"/>
      <c r="E220" s="159"/>
      <c r="F220" s="339"/>
    </row>
    <row r="221" spans="1:6" x14ac:dyDescent="0.2">
      <c r="A221" s="279">
        <v>198</v>
      </c>
      <c r="B221" s="280"/>
      <c r="C221" s="334"/>
      <c r="D221" s="159"/>
      <c r="E221" s="159"/>
      <c r="F221" s="339"/>
    </row>
    <row r="222" spans="1:6" x14ac:dyDescent="0.2">
      <c r="A222" s="279">
        <v>199</v>
      </c>
      <c r="B222" s="280"/>
      <c r="C222" s="334"/>
      <c r="D222" s="159"/>
      <c r="E222" s="159"/>
      <c r="F222" s="339"/>
    </row>
    <row r="223" spans="1:6" x14ac:dyDescent="0.2">
      <c r="A223" s="279">
        <v>200</v>
      </c>
      <c r="B223" s="280"/>
      <c r="C223" s="334"/>
      <c r="D223" s="159"/>
      <c r="E223" s="159"/>
      <c r="F223" s="339"/>
    </row>
    <row r="224" spans="1:6" x14ac:dyDescent="0.2">
      <c r="A224" s="279">
        <v>201</v>
      </c>
      <c r="B224" s="280"/>
      <c r="C224" s="334"/>
      <c r="D224" s="159"/>
      <c r="E224" s="159"/>
      <c r="F224" s="339"/>
    </row>
    <row r="225" spans="1:6" x14ac:dyDescent="0.2">
      <c r="A225" s="279">
        <v>202</v>
      </c>
      <c r="B225" s="280"/>
      <c r="C225" s="334"/>
      <c r="D225" s="159"/>
      <c r="E225" s="159"/>
      <c r="F225" s="339"/>
    </row>
    <row r="226" spans="1:6" x14ac:dyDescent="0.2">
      <c r="A226" s="279">
        <v>203</v>
      </c>
      <c r="B226" s="280"/>
      <c r="C226" s="334"/>
      <c r="D226" s="159"/>
      <c r="E226" s="159"/>
      <c r="F226" s="339"/>
    </row>
    <row r="227" spans="1:6" x14ac:dyDescent="0.2">
      <c r="A227" s="279">
        <v>204</v>
      </c>
      <c r="B227" s="280"/>
      <c r="C227" s="334"/>
      <c r="D227" s="159"/>
      <c r="E227" s="159"/>
      <c r="F227" s="339"/>
    </row>
    <row r="228" spans="1:6" x14ac:dyDescent="0.2">
      <c r="A228" s="279">
        <v>205</v>
      </c>
      <c r="B228" s="280"/>
      <c r="C228" s="334"/>
      <c r="D228" s="159"/>
      <c r="E228" s="159"/>
      <c r="F228" s="339"/>
    </row>
    <row r="229" spans="1:6" x14ac:dyDescent="0.2">
      <c r="A229" s="279">
        <v>206</v>
      </c>
      <c r="B229" s="280"/>
      <c r="C229" s="334"/>
      <c r="D229" s="159"/>
      <c r="E229" s="159"/>
      <c r="F229" s="339"/>
    </row>
    <row r="230" spans="1:6" x14ac:dyDescent="0.2">
      <c r="A230" s="279">
        <v>207</v>
      </c>
      <c r="B230" s="280"/>
      <c r="C230" s="334"/>
      <c r="D230" s="159"/>
      <c r="E230" s="159"/>
      <c r="F230" s="339"/>
    </row>
    <row r="231" spans="1:6" x14ac:dyDescent="0.2">
      <c r="A231" s="279">
        <v>208</v>
      </c>
      <c r="B231" s="280"/>
      <c r="C231" s="334"/>
      <c r="D231" s="159"/>
      <c r="E231" s="159"/>
      <c r="F231" s="339"/>
    </row>
    <row r="232" spans="1:6" x14ac:dyDescent="0.2">
      <c r="A232" s="279">
        <v>209</v>
      </c>
      <c r="B232" s="280"/>
      <c r="C232" s="334"/>
      <c r="D232" s="159"/>
      <c r="E232" s="159"/>
      <c r="F232" s="339"/>
    </row>
    <row r="233" spans="1:6" x14ac:dyDescent="0.2">
      <c r="A233" s="279">
        <v>210</v>
      </c>
      <c r="B233" s="280"/>
      <c r="C233" s="334"/>
      <c r="D233" s="159"/>
      <c r="E233" s="159"/>
      <c r="F233" s="339"/>
    </row>
    <row r="234" spans="1:6" x14ac:dyDescent="0.2">
      <c r="A234" s="279">
        <v>211</v>
      </c>
      <c r="B234" s="280"/>
      <c r="C234" s="334"/>
      <c r="D234" s="159"/>
      <c r="E234" s="159"/>
      <c r="F234" s="339"/>
    </row>
    <row r="235" spans="1:6" x14ac:dyDescent="0.2">
      <c r="A235" s="279">
        <v>212</v>
      </c>
      <c r="B235" s="280"/>
      <c r="C235" s="334"/>
      <c r="D235" s="159"/>
      <c r="E235" s="159"/>
      <c r="F235" s="339"/>
    </row>
    <row r="236" spans="1:6" x14ac:dyDescent="0.2">
      <c r="A236" s="279">
        <v>213</v>
      </c>
      <c r="B236" s="280"/>
      <c r="C236" s="334"/>
      <c r="D236" s="159"/>
      <c r="E236" s="159"/>
      <c r="F236" s="339"/>
    </row>
    <row r="237" spans="1:6" x14ac:dyDescent="0.2">
      <c r="A237" s="279">
        <v>214</v>
      </c>
      <c r="B237" s="280"/>
      <c r="C237" s="334"/>
      <c r="D237" s="159"/>
      <c r="E237" s="159"/>
      <c r="F237" s="339"/>
    </row>
    <row r="238" spans="1:6" x14ac:dyDescent="0.2">
      <c r="A238" s="279">
        <v>215</v>
      </c>
      <c r="B238" s="280"/>
      <c r="C238" s="334"/>
      <c r="D238" s="159"/>
      <c r="E238" s="159"/>
      <c r="F238" s="339"/>
    </row>
    <row r="239" spans="1:6" x14ac:dyDescent="0.2">
      <c r="A239" s="279">
        <v>216</v>
      </c>
      <c r="B239" s="280"/>
      <c r="C239" s="334"/>
      <c r="D239" s="159"/>
      <c r="E239" s="159"/>
      <c r="F239" s="339"/>
    </row>
    <row r="240" spans="1:6" x14ac:dyDescent="0.2">
      <c r="A240" s="279">
        <v>217</v>
      </c>
      <c r="B240" s="280"/>
      <c r="C240" s="334"/>
      <c r="D240" s="159"/>
      <c r="E240" s="159"/>
      <c r="F240" s="339"/>
    </row>
    <row r="241" spans="1:6" x14ac:dyDescent="0.2">
      <c r="A241" s="279">
        <v>218</v>
      </c>
      <c r="B241" s="280"/>
      <c r="C241" s="334"/>
      <c r="D241" s="159"/>
      <c r="E241" s="159"/>
      <c r="F241" s="339"/>
    </row>
    <row r="242" spans="1:6" x14ac:dyDescent="0.2">
      <c r="A242" s="279">
        <v>219</v>
      </c>
      <c r="B242" s="280"/>
      <c r="C242" s="334"/>
      <c r="D242" s="159"/>
      <c r="E242" s="159"/>
      <c r="F242" s="339"/>
    </row>
    <row r="243" spans="1:6" x14ac:dyDescent="0.2">
      <c r="A243" s="279">
        <v>220</v>
      </c>
      <c r="B243" s="280"/>
      <c r="C243" s="334"/>
      <c r="D243" s="159"/>
      <c r="E243" s="159"/>
      <c r="F243" s="339"/>
    </row>
    <row r="244" spans="1:6" x14ac:dyDescent="0.2">
      <c r="A244" s="279">
        <v>221</v>
      </c>
      <c r="B244" s="280"/>
      <c r="C244" s="334"/>
      <c r="D244" s="159"/>
      <c r="E244" s="159"/>
      <c r="F244" s="339"/>
    </row>
    <row r="245" spans="1:6" x14ac:dyDescent="0.2">
      <c r="A245" s="279">
        <v>222</v>
      </c>
      <c r="B245" s="280"/>
      <c r="C245" s="334"/>
      <c r="D245" s="159"/>
      <c r="E245" s="159"/>
      <c r="F245" s="339"/>
    </row>
    <row r="246" spans="1:6" x14ac:dyDescent="0.2">
      <c r="A246" s="279">
        <v>223</v>
      </c>
      <c r="B246" s="280"/>
      <c r="C246" s="334"/>
      <c r="D246" s="159"/>
      <c r="E246" s="159"/>
      <c r="F246" s="339"/>
    </row>
    <row r="247" spans="1:6" x14ac:dyDescent="0.2">
      <c r="A247" s="279">
        <v>224</v>
      </c>
      <c r="B247" s="280"/>
      <c r="C247" s="334"/>
      <c r="D247" s="159"/>
      <c r="E247" s="159"/>
      <c r="F247" s="339"/>
    </row>
    <row r="248" spans="1:6" x14ac:dyDescent="0.2">
      <c r="A248" s="279">
        <v>225</v>
      </c>
      <c r="B248" s="280"/>
      <c r="C248" s="334"/>
      <c r="D248" s="159"/>
      <c r="E248" s="159"/>
      <c r="F248" s="339"/>
    </row>
    <row r="249" spans="1:6" x14ac:dyDescent="0.2">
      <c r="A249" s="279">
        <v>226</v>
      </c>
      <c r="B249" s="280"/>
      <c r="C249" s="334"/>
      <c r="D249" s="159"/>
      <c r="E249" s="159"/>
      <c r="F249" s="339"/>
    </row>
    <row r="250" spans="1:6" x14ac:dyDescent="0.2">
      <c r="A250" s="279">
        <v>227</v>
      </c>
      <c r="B250" s="280"/>
      <c r="C250" s="334"/>
      <c r="D250" s="159"/>
      <c r="E250" s="159"/>
      <c r="F250" s="339"/>
    </row>
    <row r="251" spans="1:6" x14ac:dyDescent="0.2">
      <c r="A251" s="279">
        <v>228</v>
      </c>
      <c r="B251" s="280"/>
      <c r="C251" s="334"/>
      <c r="D251" s="159"/>
      <c r="E251" s="159"/>
      <c r="F251" s="339"/>
    </row>
    <row r="252" spans="1:6" x14ac:dyDescent="0.2">
      <c r="A252" s="279">
        <v>229</v>
      </c>
      <c r="B252" s="280"/>
      <c r="C252" s="334"/>
      <c r="D252" s="159"/>
      <c r="E252" s="159"/>
      <c r="F252" s="339"/>
    </row>
    <row r="253" spans="1:6" x14ac:dyDescent="0.2">
      <c r="A253" s="279">
        <v>230</v>
      </c>
      <c r="B253" s="280"/>
      <c r="C253" s="334"/>
      <c r="D253" s="159"/>
      <c r="E253" s="159"/>
      <c r="F253" s="339"/>
    </row>
    <row r="254" spans="1:6" x14ac:dyDescent="0.2">
      <c r="A254" s="279">
        <v>231</v>
      </c>
      <c r="B254" s="280"/>
      <c r="C254" s="334"/>
      <c r="D254" s="159"/>
      <c r="E254" s="159"/>
      <c r="F254" s="339"/>
    </row>
    <row r="255" spans="1:6" x14ac:dyDescent="0.2">
      <c r="A255" s="279">
        <v>232</v>
      </c>
      <c r="B255" s="280"/>
      <c r="C255" s="334"/>
      <c r="D255" s="159"/>
      <c r="E255" s="159"/>
      <c r="F255" s="339"/>
    </row>
    <row r="256" spans="1:6" x14ac:dyDescent="0.2">
      <c r="A256" s="279">
        <v>233</v>
      </c>
      <c r="B256" s="280"/>
      <c r="C256" s="334"/>
      <c r="D256" s="159"/>
      <c r="E256" s="159"/>
      <c r="F256" s="339"/>
    </row>
    <row r="257" spans="1:6" x14ac:dyDescent="0.2">
      <c r="A257" s="279">
        <v>234</v>
      </c>
      <c r="B257" s="280"/>
      <c r="C257" s="334"/>
      <c r="D257" s="159"/>
      <c r="E257" s="159"/>
      <c r="F257" s="339"/>
    </row>
    <row r="258" spans="1:6" x14ac:dyDescent="0.2">
      <c r="A258" s="279">
        <v>235</v>
      </c>
      <c r="B258" s="280"/>
      <c r="C258" s="334"/>
      <c r="D258" s="159"/>
      <c r="E258" s="159"/>
      <c r="F258" s="339"/>
    </row>
    <row r="259" spans="1:6" x14ac:dyDescent="0.2">
      <c r="A259" s="279">
        <v>236</v>
      </c>
      <c r="B259" s="280"/>
      <c r="C259" s="334"/>
      <c r="D259" s="159"/>
      <c r="E259" s="159"/>
      <c r="F259" s="339"/>
    </row>
    <row r="260" spans="1:6" x14ac:dyDescent="0.2">
      <c r="A260" s="279">
        <v>237</v>
      </c>
      <c r="B260" s="280"/>
      <c r="C260" s="334"/>
      <c r="D260" s="159"/>
      <c r="E260" s="159"/>
      <c r="F260" s="339"/>
    </row>
    <row r="261" spans="1:6" x14ac:dyDescent="0.2">
      <c r="A261" s="279">
        <v>238</v>
      </c>
      <c r="B261" s="280"/>
      <c r="C261" s="334"/>
      <c r="D261" s="159"/>
      <c r="E261" s="159"/>
      <c r="F261" s="339"/>
    </row>
    <row r="262" spans="1:6" x14ac:dyDescent="0.2">
      <c r="A262" s="279">
        <v>239</v>
      </c>
      <c r="B262" s="280"/>
      <c r="C262" s="334"/>
      <c r="D262" s="159"/>
      <c r="E262" s="159"/>
      <c r="F262" s="339"/>
    </row>
    <row r="263" spans="1:6" x14ac:dyDescent="0.2">
      <c r="A263" s="279">
        <v>240</v>
      </c>
      <c r="B263" s="280"/>
      <c r="C263" s="334"/>
      <c r="D263" s="159"/>
      <c r="E263" s="159"/>
      <c r="F263" s="339"/>
    </row>
    <row r="264" spans="1:6" x14ac:dyDescent="0.2">
      <c r="A264" s="279">
        <v>241</v>
      </c>
      <c r="B264" s="280"/>
      <c r="C264" s="334"/>
      <c r="D264" s="159"/>
      <c r="E264" s="159"/>
      <c r="F264" s="339"/>
    </row>
    <row r="265" spans="1:6" x14ac:dyDescent="0.2">
      <c r="A265" s="279">
        <v>242</v>
      </c>
      <c r="B265" s="280"/>
      <c r="C265" s="334"/>
      <c r="D265" s="159"/>
      <c r="E265" s="159"/>
      <c r="F265" s="339"/>
    </row>
    <row r="266" spans="1:6" x14ac:dyDescent="0.2">
      <c r="A266" s="279">
        <v>243</v>
      </c>
      <c r="B266" s="280"/>
      <c r="C266" s="334"/>
      <c r="D266" s="159"/>
      <c r="E266" s="159"/>
      <c r="F266" s="339"/>
    </row>
    <row r="267" spans="1:6" x14ac:dyDescent="0.2">
      <c r="A267" s="279">
        <v>244</v>
      </c>
      <c r="B267" s="280"/>
      <c r="C267" s="334"/>
      <c r="D267" s="159"/>
      <c r="E267" s="159"/>
      <c r="F267" s="339"/>
    </row>
    <row r="268" spans="1:6" x14ac:dyDescent="0.2">
      <c r="A268" s="279">
        <v>245</v>
      </c>
      <c r="B268" s="280"/>
      <c r="C268" s="334"/>
      <c r="D268" s="159"/>
      <c r="E268" s="159"/>
      <c r="F268" s="339"/>
    </row>
    <row r="269" spans="1:6" x14ac:dyDescent="0.2">
      <c r="A269" s="279">
        <v>246</v>
      </c>
      <c r="B269" s="280"/>
      <c r="C269" s="334"/>
      <c r="D269" s="159"/>
      <c r="E269" s="159"/>
      <c r="F269" s="339"/>
    </row>
    <row r="270" spans="1:6" x14ac:dyDescent="0.2">
      <c r="A270" s="279">
        <v>247</v>
      </c>
      <c r="B270" s="280"/>
      <c r="C270" s="334"/>
      <c r="D270" s="159"/>
      <c r="E270" s="159"/>
      <c r="F270" s="339"/>
    </row>
    <row r="271" spans="1:6" x14ac:dyDescent="0.2">
      <c r="A271" s="279">
        <v>248</v>
      </c>
      <c r="B271" s="280"/>
      <c r="C271" s="334"/>
      <c r="D271" s="159"/>
      <c r="E271" s="159"/>
      <c r="F271" s="339"/>
    </row>
    <row r="272" spans="1:6" x14ac:dyDescent="0.2">
      <c r="A272" s="279">
        <v>249</v>
      </c>
      <c r="B272" s="280"/>
      <c r="C272" s="334"/>
      <c r="D272" s="159"/>
      <c r="E272" s="159"/>
      <c r="F272" s="339"/>
    </row>
    <row r="273" spans="1:6" x14ac:dyDescent="0.2">
      <c r="A273" s="279">
        <v>250</v>
      </c>
      <c r="B273" s="280"/>
      <c r="C273" s="334"/>
      <c r="D273" s="159"/>
      <c r="E273" s="159"/>
      <c r="F273" s="339"/>
    </row>
    <row r="274" spans="1:6" x14ac:dyDescent="0.2">
      <c r="A274" s="279">
        <v>251</v>
      </c>
      <c r="B274" s="280"/>
      <c r="C274" s="334"/>
      <c r="D274" s="159"/>
      <c r="E274" s="159"/>
      <c r="F274" s="339"/>
    </row>
    <row r="275" spans="1:6" x14ac:dyDescent="0.2">
      <c r="A275" s="279">
        <v>252</v>
      </c>
      <c r="B275" s="280"/>
      <c r="C275" s="334"/>
      <c r="D275" s="159"/>
      <c r="E275" s="159"/>
      <c r="F275" s="339"/>
    </row>
    <row r="276" spans="1:6" x14ac:dyDescent="0.2">
      <c r="A276" s="279">
        <v>253</v>
      </c>
      <c r="B276" s="280"/>
      <c r="C276" s="334"/>
      <c r="D276" s="159"/>
      <c r="E276" s="159"/>
      <c r="F276" s="339"/>
    </row>
    <row r="277" spans="1:6" x14ac:dyDescent="0.2">
      <c r="A277" s="279">
        <v>254</v>
      </c>
      <c r="B277" s="280"/>
      <c r="C277" s="334"/>
      <c r="D277" s="159"/>
      <c r="E277" s="159"/>
      <c r="F277" s="339"/>
    </row>
    <row r="278" spans="1:6" x14ac:dyDescent="0.2">
      <c r="A278" s="279">
        <v>255</v>
      </c>
      <c r="B278" s="280"/>
      <c r="C278" s="334"/>
      <c r="D278" s="159"/>
      <c r="E278" s="159"/>
      <c r="F278" s="339"/>
    </row>
    <row r="279" spans="1:6" x14ac:dyDescent="0.2">
      <c r="A279" s="279">
        <v>256</v>
      </c>
      <c r="B279" s="280"/>
      <c r="C279" s="334"/>
      <c r="D279" s="159"/>
      <c r="E279" s="159"/>
      <c r="F279" s="339"/>
    </row>
    <row r="280" spans="1:6" x14ac:dyDescent="0.2">
      <c r="A280" s="279">
        <v>257</v>
      </c>
      <c r="B280" s="280"/>
      <c r="C280" s="334"/>
      <c r="D280" s="159"/>
      <c r="E280" s="159"/>
      <c r="F280" s="339"/>
    </row>
    <row r="281" spans="1:6" x14ac:dyDescent="0.2">
      <c r="A281" s="279">
        <v>258</v>
      </c>
      <c r="B281" s="280"/>
      <c r="C281" s="334"/>
      <c r="D281" s="159"/>
      <c r="E281" s="159"/>
      <c r="F281" s="339"/>
    </row>
    <row r="282" spans="1:6" x14ac:dyDescent="0.2">
      <c r="A282" s="279">
        <v>259</v>
      </c>
      <c r="B282" s="280"/>
      <c r="C282" s="334"/>
      <c r="D282" s="159"/>
      <c r="E282" s="159"/>
      <c r="F282" s="339"/>
    </row>
    <row r="283" spans="1:6" x14ac:dyDescent="0.2">
      <c r="A283" s="279">
        <v>260</v>
      </c>
      <c r="B283" s="280"/>
      <c r="C283" s="334"/>
      <c r="D283" s="159"/>
      <c r="E283" s="159"/>
      <c r="F283" s="339"/>
    </row>
    <row r="284" spans="1:6" x14ac:dyDescent="0.2">
      <c r="A284" s="279">
        <v>261</v>
      </c>
      <c r="B284" s="280"/>
      <c r="C284" s="334"/>
      <c r="D284" s="159"/>
      <c r="E284" s="159"/>
      <c r="F284" s="339"/>
    </row>
    <row r="285" spans="1:6" x14ac:dyDescent="0.2">
      <c r="A285" s="279">
        <v>262</v>
      </c>
      <c r="B285" s="280"/>
      <c r="C285" s="334"/>
      <c r="D285" s="159"/>
      <c r="E285" s="159"/>
      <c r="F285" s="339"/>
    </row>
    <row r="286" spans="1:6" x14ac:dyDescent="0.2">
      <c r="A286" s="279">
        <v>263</v>
      </c>
      <c r="B286" s="280"/>
      <c r="C286" s="334"/>
      <c r="D286" s="159"/>
      <c r="E286" s="159"/>
      <c r="F286" s="339"/>
    </row>
    <row r="287" spans="1:6" x14ac:dyDescent="0.2">
      <c r="A287" s="279">
        <v>264</v>
      </c>
      <c r="B287" s="280"/>
      <c r="C287" s="334"/>
      <c r="D287" s="159"/>
      <c r="E287" s="159"/>
      <c r="F287" s="339"/>
    </row>
    <row r="288" spans="1:6" x14ac:dyDescent="0.2">
      <c r="A288" s="279">
        <v>265</v>
      </c>
      <c r="B288" s="280"/>
      <c r="C288" s="334"/>
      <c r="D288" s="159"/>
      <c r="E288" s="159"/>
      <c r="F288" s="339"/>
    </row>
    <row r="289" spans="1:6" x14ac:dyDescent="0.2">
      <c r="A289" s="279">
        <v>266</v>
      </c>
      <c r="B289" s="280"/>
      <c r="C289" s="334"/>
      <c r="D289" s="159"/>
      <c r="E289" s="159"/>
      <c r="F289" s="339"/>
    </row>
    <row r="290" spans="1:6" x14ac:dyDescent="0.2">
      <c r="A290" s="279">
        <v>267</v>
      </c>
      <c r="B290" s="280"/>
      <c r="C290" s="334"/>
      <c r="D290" s="159"/>
      <c r="E290" s="159"/>
      <c r="F290" s="339"/>
    </row>
    <row r="291" spans="1:6" x14ac:dyDescent="0.2">
      <c r="A291" s="279">
        <v>268</v>
      </c>
      <c r="B291" s="280"/>
      <c r="C291" s="334"/>
      <c r="D291" s="159"/>
      <c r="E291" s="159"/>
      <c r="F291" s="339"/>
    </row>
    <row r="292" spans="1:6" x14ac:dyDescent="0.2">
      <c r="A292" s="279">
        <v>269</v>
      </c>
      <c r="B292" s="280"/>
      <c r="C292" s="334"/>
      <c r="D292" s="159"/>
      <c r="E292" s="159"/>
      <c r="F292" s="339"/>
    </row>
    <row r="293" spans="1:6" x14ac:dyDescent="0.2">
      <c r="A293" s="279">
        <v>270</v>
      </c>
      <c r="B293" s="280"/>
      <c r="C293" s="334"/>
      <c r="D293" s="159"/>
      <c r="E293" s="159"/>
      <c r="F293" s="339"/>
    </row>
    <row r="294" spans="1:6" x14ac:dyDescent="0.2">
      <c r="A294" s="279">
        <v>271</v>
      </c>
      <c r="B294" s="280"/>
      <c r="C294" s="334"/>
      <c r="D294" s="159"/>
      <c r="E294" s="159"/>
      <c r="F294" s="339"/>
    </row>
    <row r="295" spans="1:6" x14ac:dyDescent="0.2">
      <c r="A295" s="279">
        <v>272</v>
      </c>
      <c r="B295" s="280"/>
      <c r="C295" s="334"/>
      <c r="D295" s="159"/>
      <c r="E295" s="159"/>
      <c r="F295" s="339"/>
    </row>
    <row r="296" spans="1:6" x14ac:dyDescent="0.2">
      <c r="A296" s="279">
        <v>273</v>
      </c>
      <c r="B296" s="280"/>
      <c r="C296" s="334"/>
      <c r="D296" s="159"/>
      <c r="E296" s="159"/>
      <c r="F296" s="339"/>
    </row>
    <row r="297" spans="1:6" x14ac:dyDescent="0.2">
      <c r="A297" s="279">
        <v>274</v>
      </c>
      <c r="B297" s="280"/>
      <c r="C297" s="334"/>
      <c r="D297" s="159"/>
      <c r="E297" s="159"/>
      <c r="F297" s="339"/>
    </row>
    <row r="298" spans="1:6" x14ac:dyDescent="0.2">
      <c r="A298" s="279">
        <v>275</v>
      </c>
      <c r="B298" s="280"/>
      <c r="C298" s="334"/>
      <c r="D298" s="159"/>
      <c r="E298" s="159"/>
      <c r="F298" s="339"/>
    </row>
    <row r="299" spans="1:6" x14ac:dyDescent="0.2">
      <c r="A299" s="279">
        <v>276</v>
      </c>
      <c r="B299" s="280"/>
      <c r="C299" s="334"/>
      <c r="D299" s="159"/>
      <c r="E299" s="159"/>
      <c r="F299" s="339"/>
    </row>
    <row r="300" spans="1:6" x14ac:dyDescent="0.2">
      <c r="A300" s="279">
        <v>277</v>
      </c>
      <c r="B300" s="280"/>
      <c r="C300" s="334"/>
      <c r="D300" s="159"/>
      <c r="E300" s="159"/>
      <c r="F300" s="339"/>
    </row>
    <row r="301" spans="1:6" x14ac:dyDescent="0.2">
      <c r="A301" s="279">
        <v>278</v>
      </c>
      <c r="B301" s="280"/>
      <c r="C301" s="334"/>
      <c r="D301" s="159"/>
      <c r="E301" s="159"/>
      <c r="F301" s="339"/>
    </row>
    <row r="302" spans="1:6" x14ac:dyDescent="0.2">
      <c r="A302" s="279">
        <v>279</v>
      </c>
      <c r="B302" s="280"/>
      <c r="C302" s="334"/>
      <c r="D302" s="159"/>
      <c r="E302" s="159"/>
      <c r="F302" s="339"/>
    </row>
    <row r="303" spans="1:6" x14ac:dyDescent="0.2">
      <c r="A303" s="279">
        <v>280</v>
      </c>
      <c r="B303" s="280"/>
      <c r="C303" s="334"/>
      <c r="D303" s="159"/>
      <c r="E303" s="159"/>
      <c r="F303" s="339"/>
    </row>
    <row r="304" spans="1:6" x14ac:dyDescent="0.2">
      <c r="A304" s="279">
        <v>281</v>
      </c>
      <c r="B304" s="280"/>
      <c r="C304" s="334"/>
      <c r="D304" s="159"/>
      <c r="E304" s="159"/>
      <c r="F304" s="339"/>
    </row>
    <row r="305" spans="1:6" x14ac:dyDescent="0.2">
      <c r="A305" s="279">
        <v>282</v>
      </c>
      <c r="B305" s="280"/>
      <c r="C305" s="334"/>
      <c r="D305" s="159"/>
      <c r="E305" s="159"/>
      <c r="F305" s="339"/>
    </row>
    <row r="306" spans="1:6" x14ac:dyDescent="0.2">
      <c r="A306" s="279">
        <v>283</v>
      </c>
      <c r="B306" s="280"/>
      <c r="C306" s="334"/>
      <c r="D306" s="159"/>
      <c r="E306" s="159"/>
      <c r="F306" s="339"/>
    </row>
    <row r="307" spans="1:6" x14ac:dyDescent="0.2">
      <c r="A307" s="279">
        <v>284</v>
      </c>
      <c r="B307" s="280"/>
      <c r="C307" s="334"/>
      <c r="D307" s="159"/>
      <c r="E307" s="159"/>
      <c r="F307" s="339"/>
    </row>
    <row r="308" spans="1:6" x14ac:dyDescent="0.2">
      <c r="A308" s="279">
        <v>285</v>
      </c>
      <c r="B308" s="280"/>
      <c r="C308" s="334"/>
      <c r="D308" s="159"/>
      <c r="E308" s="159"/>
      <c r="F308" s="339"/>
    </row>
    <row r="309" spans="1:6" x14ac:dyDescent="0.2">
      <c r="A309" s="279">
        <v>286</v>
      </c>
      <c r="B309" s="280"/>
      <c r="C309" s="334"/>
      <c r="D309" s="159"/>
      <c r="E309" s="159"/>
      <c r="F309" s="339"/>
    </row>
    <row r="310" spans="1:6" x14ac:dyDescent="0.2">
      <c r="A310" s="279">
        <v>287</v>
      </c>
      <c r="B310" s="280"/>
      <c r="C310" s="334"/>
      <c r="D310" s="159"/>
      <c r="E310" s="159"/>
      <c r="F310" s="339"/>
    </row>
    <row r="311" spans="1:6" x14ac:dyDescent="0.2">
      <c r="A311" s="279">
        <v>288</v>
      </c>
      <c r="B311" s="280"/>
      <c r="C311" s="334"/>
      <c r="D311" s="159"/>
      <c r="E311" s="159"/>
      <c r="F311" s="339"/>
    </row>
    <row r="312" spans="1:6" x14ac:dyDescent="0.2">
      <c r="A312" s="279">
        <v>289</v>
      </c>
      <c r="B312" s="280"/>
      <c r="C312" s="334"/>
      <c r="D312" s="159"/>
      <c r="E312" s="159"/>
      <c r="F312" s="339"/>
    </row>
    <row r="313" spans="1:6" x14ac:dyDescent="0.2">
      <c r="A313" s="279">
        <v>290</v>
      </c>
      <c r="B313" s="280"/>
      <c r="C313" s="334"/>
      <c r="D313" s="159"/>
      <c r="E313" s="159"/>
      <c r="F313" s="339"/>
    </row>
    <row r="314" spans="1:6" x14ac:dyDescent="0.2">
      <c r="A314" s="279">
        <v>291</v>
      </c>
      <c r="B314" s="280"/>
      <c r="C314" s="334"/>
      <c r="D314" s="159"/>
      <c r="E314" s="159"/>
      <c r="F314" s="339"/>
    </row>
    <row r="315" spans="1:6" x14ac:dyDescent="0.2">
      <c r="A315" s="279">
        <v>292</v>
      </c>
      <c r="B315" s="280"/>
      <c r="C315" s="334"/>
      <c r="D315" s="159"/>
      <c r="E315" s="159"/>
      <c r="F315" s="339"/>
    </row>
    <row r="316" spans="1:6" x14ac:dyDescent="0.2">
      <c r="A316" s="279">
        <v>293</v>
      </c>
      <c r="B316" s="280"/>
      <c r="C316" s="334"/>
      <c r="D316" s="159"/>
      <c r="E316" s="159"/>
      <c r="F316" s="339"/>
    </row>
    <row r="317" spans="1:6" x14ac:dyDescent="0.2">
      <c r="A317" s="279">
        <v>294</v>
      </c>
      <c r="B317" s="280"/>
      <c r="C317" s="334"/>
      <c r="D317" s="159"/>
      <c r="E317" s="159"/>
      <c r="F317" s="339"/>
    </row>
    <row r="318" spans="1:6" x14ac:dyDescent="0.2">
      <c r="A318" s="279">
        <v>295</v>
      </c>
      <c r="B318" s="280"/>
      <c r="C318" s="334"/>
      <c r="D318" s="159"/>
      <c r="E318" s="159"/>
      <c r="F318" s="339"/>
    </row>
    <row r="319" spans="1:6" x14ac:dyDescent="0.2">
      <c r="A319" s="279">
        <v>296</v>
      </c>
      <c r="B319" s="280"/>
      <c r="C319" s="334"/>
      <c r="D319" s="159"/>
      <c r="E319" s="159"/>
      <c r="F319" s="339"/>
    </row>
    <row r="320" spans="1:6" x14ac:dyDescent="0.2">
      <c r="A320" s="279">
        <v>297</v>
      </c>
      <c r="B320" s="280"/>
      <c r="C320" s="334"/>
      <c r="D320" s="159"/>
      <c r="E320" s="159"/>
      <c r="F320" s="339"/>
    </row>
    <row r="321" spans="1:6" x14ac:dyDescent="0.2">
      <c r="A321" s="279">
        <v>298</v>
      </c>
      <c r="B321" s="280"/>
      <c r="C321" s="334"/>
      <c r="D321" s="159"/>
      <c r="E321" s="159"/>
      <c r="F321" s="339"/>
    </row>
    <row r="322" spans="1:6" x14ac:dyDescent="0.2">
      <c r="A322" s="279">
        <v>299</v>
      </c>
      <c r="B322" s="280"/>
      <c r="C322" s="334"/>
      <c r="D322" s="159"/>
      <c r="E322" s="159"/>
      <c r="F322" s="339"/>
    </row>
    <row r="323" spans="1:6" x14ac:dyDescent="0.2">
      <c r="A323" s="279">
        <v>300</v>
      </c>
      <c r="B323" s="280"/>
      <c r="C323" s="334"/>
      <c r="D323" s="159"/>
      <c r="E323" s="159"/>
      <c r="F323" s="339"/>
    </row>
    <row r="324" spans="1:6" x14ac:dyDescent="0.2">
      <c r="A324" s="279">
        <v>301</v>
      </c>
      <c r="B324" s="280"/>
      <c r="C324" s="334"/>
      <c r="D324" s="159"/>
      <c r="E324" s="159"/>
      <c r="F324" s="339"/>
    </row>
    <row r="325" spans="1:6" x14ac:dyDescent="0.2">
      <c r="A325" s="279">
        <v>302</v>
      </c>
      <c r="B325" s="280"/>
      <c r="C325" s="334"/>
      <c r="D325" s="159"/>
      <c r="E325" s="159"/>
      <c r="F325" s="339"/>
    </row>
    <row r="326" spans="1:6" x14ac:dyDescent="0.2">
      <c r="A326" s="279">
        <v>303</v>
      </c>
      <c r="B326" s="280"/>
      <c r="C326" s="334"/>
      <c r="D326" s="159"/>
      <c r="E326" s="159"/>
      <c r="F326" s="339"/>
    </row>
    <row r="327" spans="1:6" x14ac:dyDescent="0.2">
      <c r="A327" s="279">
        <v>304</v>
      </c>
      <c r="B327" s="280"/>
      <c r="C327" s="334"/>
      <c r="D327" s="159"/>
      <c r="E327" s="159"/>
      <c r="F327" s="339"/>
    </row>
    <row r="328" spans="1:6" x14ac:dyDescent="0.2">
      <c r="A328" s="279">
        <v>305</v>
      </c>
      <c r="B328" s="280"/>
      <c r="C328" s="334"/>
      <c r="D328" s="159"/>
      <c r="E328" s="159"/>
      <c r="F328" s="339"/>
    </row>
    <row r="329" spans="1:6" x14ac:dyDescent="0.2">
      <c r="A329" s="279">
        <v>306</v>
      </c>
      <c r="B329" s="280"/>
      <c r="C329" s="334"/>
      <c r="D329" s="159"/>
      <c r="E329" s="159"/>
      <c r="F329" s="339"/>
    </row>
    <row r="330" spans="1:6" x14ac:dyDescent="0.2">
      <c r="A330" s="279">
        <v>307</v>
      </c>
      <c r="B330" s="280"/>
      <c r="C330" s="334"/>
      <c r="D330" s="159"/>
      <c r="E330" s="159"/>
      <c r="F330" s="339"/>
    </row>
    <row r="331" spans="1:6" x14ac:dyDescent="0.2">
      <c r="A331" s="279">
        <v>308</v>
      </c>
      <c r="B331" s="280"/>
      <c r="C331" s="334"/>
      <c r="D331" s="159"/>
      <c r="E331" s="159"/>
      <c r="F331" s="339"/>
    </row>
    <row r="332" spans="1:6" x14ac:dyDescent="0.2">
      <c r="A332" s="279">
        <v>309</v>
      </c>
      <c r="B332" s="280"/>
      <c r="C332" s="334"/>
      <c r="D332" s="159"/>
      <c r="E332" s="159"/>
      <c r="F332" s="339"/>
    </row>
    <row r="333" spans="1:6" x14ac:dyDescent="0.2">
      <c r="A333" s="279">
        <v>310</v>
      </c>
      <c r="B333" s="280"/>
      <c r="C333" s="334"/>
      <c r="D333" s="159"/>
      <c r="E333" s="159"/>
      <c r="F333" s="339"/>
    </row>
    <row r="334" spans="1:6" x14ac:dyDescent="0.2">
      <c r="A334" s="279">
        <v>311</v>
      </c>
      <c r="B334" s="280"/>
      <c r="C334" s="334"/>
      <c r="D334" s="159"/>
      <c r="E334" s="159"/>
      <c r="F334" s="339"/>
    </row>
    <row r="335" spans="1:6" x14ac:dyDescent="0.2">
      <c r="A335" s="279">
        <v>312</v>
      </c>
      <c r="B335" s="280"/>
      <c r="C335" s="334"/>
      <c r="D335" s="159"/>
      <c r="E335" s="159"/>
      <c r="F335" s="339"/>
    </row>
    <row r="336" spans="1:6" x14ac:dyDescent="0.2">
      <c r="A336" s="279">
        <v>313</v>
      </c>
      <c r="B336" s="280"/>
      <c r="C336" s="334"/>
      <c r="D336" s="159"/>
      <c r="E336" s="159"/>
      <c r="F336" s="339"/>
    </row>
    <row r="337" spans="1:6" x14ac:dyDescent="0.2">
      <c r="A337" s="279">
        <v>314</v>
      </c>
      <c r="B337" s="280"/>
      <c r="C337" s="334"/>
      <c r="D337" s="159"/>
      <c r="E337" s="159"/>
      <c r="F337" s="339"/>
    </row>
    <row r="338" spans="1:6" x14ac:dyDescent="0.2">
      <c r="A338" s="279">
        <v>315</v>
      </c>
      <c r="B338" s="280"/>
      <c r="C338" s="334"/>
      <c r="D338" s="159"/>
      <c r="E338" s="159"/>
      <c r="F338" s="339"/>
    </row>
    <row r="339" spans="1:6" x14ac:dyDescent="0.2">
      <c r="A339" s="279">
        <v>316</v>
      </c>
      <c r="B339" s="280"/>
      <c r="C339" s="334"/>
      <c r="D339" s="159"/>
      <c r="E339" s="159"/>
      <c r="F339" s="339"/>
    </row>
    <row r="340" spans="1:6" x14ac:dyDescent="0.2">
      <c r="A340" s="279">
        <v>317</v>
      </c>
      <c r="B340" s="280"/>
      <c r="C340" s="334"/>
      <c r="D340" s="159"/>
      <c r="E340" s="159"/>
      <c r="F340" s="339"/>
    </row>
    <row r="341" spans="1:6" x14ac:dyDescent="0.2">
      <c r="A341" s="279">
        <v>318</v>
      </c>
      <c r="B341" s="280"/>
      <c r="C341" s="334"/>
      <c r="D341" s="159"/>
      <c r="E341" s="159"/>
      <c r="F341" s="339"/>
    </row>
    <row r="342" spans="1:6" x14ac:dyDescent="0.2">
      <c r="A342" s="279">
        <v>319</v>
      </c>
      <c r="B342" s="280"/>
      <c r="C342" s="334"/>
      <c r="D342" s="159"/>
      <c r="E342" s="159"/>
      <c r="F342" s="339"/>
    </row>
    <row r="343" spans="1:6" x14ac:dyDescent="0.2">
      <c r="A343" s="279">
        <v>320</v>
      </c>
      <c r="B343" s="280"/>
      <c r="C343" s="334"/>
      <c r="D343" s="159"/>
      <c r="E343" s="159"/>
      <c r="F343" s="339"/>
    </row>
    <row r="344" spans="1:6" x14ac:dyDescent="0.2">
      <c r="A344" s="279">
        <v>321</v>
      </c>
      <c r="B344" s="280"/>
      <c r="C344" s="334"/>
      <c r="D344" s="159"/>
      <c r="E344" s="159"/>
      <c r="F344" s="339"/>
    </row>
    <row r="345" spans="1:6" x14ac:dyDescent="0.2">
      <c r="A345" s="279">
        <v>322</v>
      </c>
      <c r="B345" s="280"/>
      <c r="C345" s="334"/>
      <c r="D345" s="159"/>
      <c r="E345" s="159"/>
      <c r="F345" s="339"/>
    </row>
    <row r="346" spans="1:6" x14ac:dyDescent="0.2">
      <c r="A346" s="279">
        <v>323</v>
      </c>
      <c r="B346" s="280"/>
      <c r="C346" s="334"/>
      <c r="D346" s="159"/>
      <c r="E346" s="159"/>
      <c r="F346" s="339"/>
    </row>
    <row r="347" spans="1:6" x14ac:dyDescent="0.2">
      <c r="A347" s="279">
        <v>324</v>
      </c>
      <c r="B347" s="280"/>
      <c r="C347" s="334"/>
      <c r="D347" s="159"/>
      <c r="E347" s="159"/>
      <c r="F347" s="339"/>
    </row>
    <row r="348" spans="1:6" x14ac:dyDescent="0.2">
      <c r="A348" s="279">
        <v>325</v>
      </c>
      <c r="B348" s="280"/>
      <c r="C348" s="334"/>
      <c r="D348" s="159"/>
      <c r="E348" s="159"/>
      <c r="F348" s="339"/>
    </row>
    <row r="349" spans="1:6" x14ac:dyDescent="0.2">
      <c r="A349" s="279">
        <v>326</v>
      </c>
      <c r="B349" s="280"/>
      <c r="C349" s="334"/>
      <c r="D349" s="159"/>
      <c r="E349" s="159"/>
      <c r="F349" s="339"/>
    </row>
    <row r="350" spans="1:6" x14ac:dyDescent="0.2">
      <c r="A350" s="279">
        <v>327</v>
      </c>
      <c r="B350" s="280"/>
      <c r="C350" s="334"/>
      <c r="D350" s="159"/>
      <c r="E350" s="159"/>
      <c r="F350" s="339"/>
    </row>
    <row r="351" spans="1:6" x14ac:dyDescent="0.2">
      <c r="A351" s="279">
        <v>328</v>
      </c>
      <c r="B351" s="280"/>
      <c r="C351" s="334"/>
      <c r="D351" s="159"/>
      <c r="E351" s="159"/>
      <c r="F351" s="339"/>
    </row>
    <row r="352" spans="1:6" x14ac:dyDescent="0.2">
      <c r="A352" s="279">
        <v>329</v>
      </c>
      <c r="B352" s="280"/>
      <c r="C352" s="334"/>
      <c r="D352" s="159"/>
      <c r="E352" s="159"/>
      <c r="F352" s="339"/>
    </row>
    <row r="353" spans="1:6" x14ac:dyDescent="0.2">
      <c r="A353" s="279">
        <v>330</v>
      </c>
      <c r="B353" s="280"/>
      <c r="C353" s="334"/>
      <c r="D353" s="159"/>
      <c r="E353" s="159"/>
      <c r="F353" s="339"/>
    </row>
    <row r="354" spans="1:6" x14ac:dyDescent="0.2">
      <c r="A354" s="279">
        <v>331</v>
      </c>
      <c r="B354" s="280"/>
      <c r="C354" s="334"/>
      <c r="D354" s="159"/>
      <c r="E354" s="159"/>
      <c r="F354" s="339"/>
    </row>
    <row r="355" spans="1:6" x14ac:dyDescent="0.2">
      <c r="A355" s="279">
        <v>332</v>
      </c>
      <c r="B355" s="280"/>
      <c r="C355" s="334"/>
      <c r="D355" s="159"/>
      <c r="E355" s="159"/>
      <c r="F355" s="339"/>
    </row>
    <row r="356" spans="1:6" x14ac:dyDescent="0.2">
      <c r="A356" s="279">
        <v>333</v>
      </c>
      <c r="B356" s="280"/>
      <c r="C356" s="334"/>
      <c r="D356" s="159"/>
      <c r="E356" s="159"/>
      <c r="F356" s="339"/>
    </row>
    <row r="357" spans="1:6" x14ac:dyDescent="0.2">
      <c r="A357" s="279">
        <v>334</v>
      </c>
      <c r="B357" s="280"/>
      <c r="C357" s="334"/>
      <c r="D357" s="159"/>
      <c r="E357" s="159"/>
      <c r="F357" s="339"/>
    </row>
    <row r="358" spans="1:6" x14ac:dyDescent="0.2">
      <c r="A358" s="279">
        <v>335</v>
      </c>
      <c r="B358" s="280"/>
      <c r="C358" s="334"/>
      <c r="D358" s="159"/>
      <c r="E358" s="159"/>
      <c r="F358" s="339"/>
    </row>
    <row r="359" spans="1:6" x14ac:dyDescent="0.2">
      <c r="A359" s="279">
        <v>336</v>
      </c>
      <c r="B359" s="280"/>
      <c r="C359" s="334"/>
      <c r="D359" s="159"/>
      <c r="E359" s="159"/>
      <c r="F359" s="339"/>
    </row>
    <row r="360" spans="1:6" x14ac:dyDescent="0.2">
      <c r="A360" s="279">
        <v>337</v>
      </c>
      <c r="B360" s="280"/>
      <c r="C360" s="334"/>
      <c r="D360" s="159"/>
      <c r="E360" s="159"/>
      <c r="F360" s="339"/>
    </row>
    <row r="361" spans="1:6" x14ac:dyDescent="0.2">
      <c r="A361" s="279">
        <v>338</v>
      </c>
      <c r="B361" s="280"/>
      <c r="C361" s="334"/>
      <c r="D361" s="159"/>
      <c r="E361" s="159"/>
      <c r="F361" s="339"/>
    </row>
    <row r="362" spans="1:6" x14ac:dyDescent="0.2">
      <c r="A362" s="279">
        <v>339</v>
      </c>
      <c r="B362" s="280"/>
      <c r="C362" s="334"/>
      <c r="D362" s="159"/>
      <c r="E362" s="159"/>
      <c r="F362" s="339"/>
    </row>
    <row r="363" spans="1:6" x14ac:dyDescent="0.2">
      <c r="A363" s="279">
        <v>340</v>
      </c>
      <c r="B363" s="280"/>
      <c r="C363" s="334"/>
      <c r="D363" s="159"/>
      <c r="E363" s="159"/>
      <c r="F363" s="339"/>
    </row>
    <row r="364" spans="1:6" x14ac:dyDescent="0.2">
      <c r="A364" s="279">
        <v>341</v>
      </c>
      <c r="B364" s="280"/>
      <c r="C364" s="334"/>
      <c r="D364" s="159"/>
      <c r="E364" s="159"/>
      <c r="F364" s="339"/>
    </row>
    <row r="365" spans="1:6" x14ac:dyDescent="0.2">
      <c r="A365" s="279">
        <v>342</v>
      </c>
      <c r="B365" s="280"/>
      <c r="C365" s="334"/>
      <c r="D365" s="159"/>
      <c r="E365" s="159"/>
      <c r="F365" s="339"/>
    </row>
    <row r="366" spans="1:6" x14ac:dyDescent="0.2">
      <c r="A366" s="279">
        <v>343</v>
      </c>
      <c r="B366" s="280"/>
      <c r="C366" s="334"/>
      <c r="D366" s="159"/>
      <c r="E366" s="159"/>
      <c r="F366" s="339"/>
    </row>
    <row r="367" spans="1:6" x14ac:dyDescent="0.2">
      <c r="A367" s="279">
        <v>344</v>
      </c>
      <c r="B367" s="280"/>
      <c r="C367" s="334"/>
      <c r="D367" s="159"/>
      <c r="E367" s="159"/>
      <c r="F367" s="339"/>
    </row>
    <row r="368" spans="1:6" x14ac:dyDescent="0.2">
      <c r="A368" s="279">
        <v>345</v>
      </c>
      <c r="B368" s="280"/>
      <c r="C368" s="334"/>
      <c r="D368" s="159"/>
      <c r="E368" s="159"/>
      <c r="F368" s="339"/>
    </row>
    <row r="369" spans="1:6" x14ac:dyDescent="0.2">
      <c r="A369" s="279">
        <v>346</v>
      </c>
      <c r="B369" s="280"/>
      <c r="C369" s="334"/>
      <c r="D369" s="159"/>
      <c r="E369" s="159"/>
      <c r="F369" s="339"/>
    </row>
    <row r="370" spans="1:6" x14ac:dyDescent="0.2">
      <c r="A370" s="279">
        <v>347</v>
      </c>
      <c r="B370" s="280"/>
      <c r="C370" s="334"/>
      <c r="D370" s="159"/>
      <c r="E370" s="159"/>
      <c r="F370" s="339"/>
    </row>
    <row r="371" spans="1:6" x14ac:dyDescent="0.2">
      <c r="A371" s="279">
        <v>348</v>
      </c>
      <c r="B371" s="280"/>
      <c r="C371" s="334"/>
      <c r="D371" s="159"/>
      <c r="E371" s="159"/>
      <c r="F371" s="339"/>
    </row>
    <row r="372" spans="1:6" x14ac:dyDescent="0.2">
      <c r="A372" s="279">
        <v>349</v>
      </c>
      <c r="B372" s="280"/>
      <c r="C372" s="334"/>
      <c r="D372" s="159"/>
      <c r="E372" s="159"/>
      <c r="F372" s="339"/>
    </row>
    <row r="373" spans="1:6" x14ac:dyDescent="0.2">
      <c r="A373" s="279">
        <v>350</v>
      </c>
      <c r="B373" s="280"/>
      <c r="C373" s="334"/>
      <c r="D373" s="159"/>
      <c r="E373" s="159"/>
      <c r="F373" s="339"/>
    </row>
    <row r="374" spans="1:6" x14ac:dyDescent="0.2">
      <c r="A374" s="279">
        <v>351</v>
      </c>
      <c r="B374" s="280"/>
      <c r="C374" s="334"/>
      <c r="D374" s="159"/>
      <c r="E374" s="159"/>
      <c r="F374" s="339"/>
    </row>
    <row r="375" spans="1:6" x14ac:dyDescent="0.2">
      <c r="A375" s="279">
        <v>352</v>
      </c>
      <c r="B375" s="280"/>
      <c r="C375" s="334"/>
      <c r="D375" s="159"/>
      <c r="E375" s="159"/>
      <c r="F375" s="339"/>
    </row>
    <row r="376" spans="1:6" x14ac:dyDescent="0.2">
      <c r="A376" s="279">
        <v>353</v>
      </c>
      <c r="B376" s="280"/>
      <c r="C376" s="334"/>
      <c r="D376" s="159"/>
      <c r="E376" s="159"/>
      <c r="F376" s="339"/>
    </row>
    <row r="377" spans="1:6" x14ac:dyDescent="0.2">
      <c r="A377" s="279">
        <v>354</v>
      </c>
      <c r="B377" s="280"/>
      <c r="C377" s="334"/>
      <c r="D377" s="159"/>
      <c r="E377" s="159"/>
      <c r="F377" s="339"/>
    </row>
    <row r="378" spans="1:6" x14ac:dyDescent="0.2">
      <c r="A378" s="279">
        <v>355</v>
      </c>
      <c r="B378" s="280"/>
      <c r="C378" s="334"/>
      <c r="D378" s="159"/>
      <c r="E378" s="159"/>
      <c r="F378" s="339"/>
    </row>
    <row r="379" spans="1:6" x14ac:dyDescent="0.2">
      <c r="A379" s="279">
        <v>356</v>
      </c>
      <c r="B379" s="280"/>
      <c r="C379" s="334"/>
      <c r="D379" s="159"/>
      <c r="E379" s="159"/>
      <c r="F379" s="339"/>
    </row>
    <row r="380" spans="1:6" x14ac:dyDescent="0.2">
      <c r="A380" s="279">
        <v>357</v>
      </c>
      <c r="B380" s="280"/>
      <c r="C380" s="334"/>
      <c r="D380" s="159"/>
      <c r="E380" s="159"/>
      <c r="F380" s="339"/>
    </row>
    <row r="381" spans="1:6" x14ac:dyDescent="0.2">
      <c r="A381" s="279">
        <v>358</v>
      </c>
      <c r="B381" s="280"/>
      <c r="C381" s="334"/>
      <c r="D381" s="159"/>
      <c r="E381" s="159"/>
      <c r="F381" s="339"/>
    </row>
    <row r="382" spans="1:6" x14ac:dyDescent="0.2">
      <c r="A382" s="279">
        <v>359</v>
      </c>
      <c r="B382" s="280"/>
      <c r="C382" s="334"/>
      <c r="D382" s="159"/>
      <c r="E382" s="159"/>
      <c r="F382" s="339"/>
    </row>
    <row r="383" spans="1:6" x14ac:dyDescent="0.2">
      <c r="A383" s="279">
        <v>360</v>
      </c>
      <c r="B383" s="280"/>
      <c r="C383" s="334"/>
      <c r="D383" s="159"/>
      <c r="E383" s="159"/>
      <c r="F383" s="339"/>
    </row>
    <row r="384" spans="1:6" x14ac:dyDescent="0.2">
      <c r="A384" s="279">
        <v>361</v>
      </c>
      <c r="B384" s="280"/>
      <c r="C384" s="334"/>
      <c r="D384" s="159"/>
      <c r="E384" s="159"/>
      <c r="F384" s="339"/>
    </row>
    <row r="385" spans="1:6" x14ac:dyDescent="0.2">
      <c r="A385" s="279">
        <v>362</v>
      </c>
      <c r="B385" s="280"/>
      <c r="C385" s="334"/>
      <c r="D385" s="159"/>
      <c r="E385" s="159"/>
      <c r="F385" s="339"/>
    </row>
    <row r="386" spans="1:6" x14ac:dyDescent="0.2">
      <c r="A386" s="279">
        <v>363</v>
      </c>
      <c r="B386" s="280"/>
      <c r="C386" s="334"/>
      <c r="D386" s="159"/>
      <c r="E386" s="159"/>
      <c r="F386" s="339"/>
    </row>
    <row r="387" spans="1:6" x14ac:dyDescent="0.2">
      <c r="A387" s="279">
        <v>364</v>
      </c>
      <c r="B387" s="280"/>
      <c r="C387" s="334"/>
      <c r="D387" s="159"/>
      <c r="E387" s="159"/>
      <c r="F387" s="339"/>
    </row>
    <row r="388" spans="1:6" x14ac:dyDescent="0.2">
      <c r="A388" s="279">
        <v>365</v>
      </c>
      <c r="B388" s="280"/>
      <c r="C388" s="334"/>
      <c r="D388" s="159"/>
      <c r="E388" s="159"/>
      <c r="F388" s="339"/>
    </row>
    <row r="389" spans="1:6" x14ac:dyDescent="0.2">
      <c r="A389" s="279">
        <v>366</v>
      </c>
      <c r="B389" s="280"/>
      <c r="C389" s="334"/>
      <c r="D389" s="159"/>
      <c r="E389" s="159"/>
      <c r="F389" s="339"/>
    </row>
    <row r="390" spans="1:6" x14ac:dyDescent="0.2">
      <c r="A390" s="279">
        <v>367</v>
      </c>
      <c r="B390" s="280"/>
      <c r="C390" s="334"/>
      <c r="D390" s="159"/>
      <c r="E390" s="159"/>
      <c r="F390" s="339"/>
    </row>
    <row r="391" spans="1:6" x14ac:dyDescent="0.2">
      <c r="A391" s="279">
        <v>368</v>
      </c>
      <c r="B391" s="280"/>
      <c r="C391" s="334"/>
      <c r="D391" s="159"/>
      <c r="E391" s="159"/>
      <c r="F391" s="339"/>
    </row>
    <row r="392" spans="1:6" x14ac:dyDescent="0.2">
      <c r="A392" s="279">
        <v>369</v>
      </c>
      <c r="B392" s="280"/>
      <c r="C392" s="334"/>
      <c r="D392" s="159"/>
      <c r="E392" s="159"/>
      <c r="F392" s="339"/>
    </row>
    <row r="393" spans="1:6" x14ac:dyDescent="0.2">
      <c r="A393" s="279">
        <v>370</v>
      </c>
      <c r="B393" s="280"/>
      <c r="C393" s="334"/>
      <c r="D393" s="159"/>
      <c r="E393" s="159"/>
      <c r="F393" s="339"/>
    </row>
    <row r="394" spans="1:6" x14ac:dyDescent="0.2">
      <c r="A394" s="279">
        <v>371</v>
      </c>
      <c r="B394" s="280"/>
      <c r="C394" s="334"/>
      <c r="D394" s="159"/>
      <c r="E394" s="159"/>
      <c r="F394" s="339"/>
    </row>
    <row r="395" spans="1:6" x14ac:dyDescent="0.2">
      <c r="A395" s="279">
        <v>372</v>
      </c>
      <c r="B395" s="280"/>
      <c r="C395" s="334"/>
      <c r="D395" s="159"/>
      <c r="E395" s="159"/>
      <c r="F395" s="339"/>
    </row>
    <row r="396" spans="1:6" x14ac:dyDescent="0.2">
      <c r="A396" s="279">
        <v>373</v>
      </c>
      <c r="B396" s="280"/>
      <c r="C396" s="334"/>
      <c r="D396" s="159"/>
      <c r="E396" s="159"/>
      <c r="F396" s="339"/>
    </row>
    <row r="397" spans="1:6" x14ac:dyDescent="0.2">
      <c r="A397" s="279">
        <v>374</v>
      </c>
      <c r="B397" s="280"/>
      <c r="C397" s="334"/>
      <c r="D397" s="159"/>
      <c r="E397" s="159"/>
      <c r="F397" s="339"/>
    </row>
    <row r="398" spans="1:6" x14ac:dyDescent="0.2">
      <c r="A398" s="279">
        <v>375</v>
      </c>
      <c r="B398" s="280"/>
      <c r="C398" s="334"/>
      <c r="D398" s="159"/>
      <c r="E398" s="159"/>
      <c r="F398" s="339"/>
    </row>
    <row r="399" spans="1:6" x14ac:dyDescent="0.2">
      <c r="A399" s="279">
        <v>376</v>
      </c>
      <c r="B399" s="280"/>
      <c r="C399" s="334"/>
      <c r="D399" s="159"/>
      <c r="E399" s="159"/>
      <c r="F399" s="339"/>
    </row>
    <row r="400" spans="1:6" x14ac:dyDescent="0.2">
      <c r="A400" s="279">
        <v>377</v>
      </c>
      <c r="B400" s="280"/>
      <c r="C400" s="334"/>
      <c r="D400" s="159"/>
      <c r="E400" s="159"/>
      <c r="F400" s="339"/>
    </row>
    <row r="401" spans="1:6" x14ac:dyDescent="0.2">
      <c r="A401" s="279">
        <v>378</v>
      </c>
      <c r="B401" s="280"/>
      <c r="C401" s="334"/>
      <c r="D401" s="159"/>
      <c r="E401" s="159"/>
      <c r="F401" s="339"/>
    </row>
    <row r="402" spans="1:6" x14ac:dyDescent="0.2">
      <c r="A402" s="279">
        <v>379</v>
      </c>
      <c r="B402" s="280"/>
      <c r="C402" s="334"/>
      <c r="D402" s="159"/>
      <c r="E402" s="159"/>
      <c r="F402" s="339"/>
    </row>
    <row r="403" spans="1:6" x14ac:dyDescent="0.2">
      <c r="A403" s="279">
        <v>380</v>
      </c>
      <c r="B403" s="280"/>
      <c r="C403" s="334"/>
      <c r="D403" s="159"/>
      <c r="E403" s="159"/>
      <c r="F403" s="339"/>
    </row>
    <row r="404" spans="1:6" x14ac:dyDescent="0.2">
      <c r="A404" s="279">
        <v>381</v>
      </c>
      <c r="B404" s="280"/>
      <c r="C404" s="334"/>
      <c r="D404" s="159"/>
      <c r="E404" s="159"/>
      <c r="F404" s="339"/>
    </row>
    <row r="405" spans="1:6" x14ac:dyDescent="0.2">
      <c r="A405" s="279">
        <v>382</v>
      </c>
      <c r="B405" s="280"/>
      <c r="C405" s="334"/>
      <c r="D405" s="159"/>
      <c r="E405" s="159"/>
      <c r="F405" s="339"/>
    </row>
    <row r="406" spans="1:6" x14ac:dyDescent="0.2">
      <c r="A406" s="279">
        <v>383</v>
      </c>
      <c r="B406" s="280"/>
      <c r="C406" s="334"/>
      <c r="D406" s="159"/>
      <c r="E406" s="159"/>
      <c r="F406" s="339"/>
    </row>
    <row r="407" spans="1:6" x14ac:dyDescent="0.2">
      <c r="A407" s="279">
        <v>384</v>
      </c>
      <c r="B407" s="280"/>
      <c r="C407" s="334"/>
      <c r="D407" s="159"/>
      <c r="E407" s="159"/>
      <c r="F407" s="339"/>
    </row>
    <row r="408" spans="1:6" x14ac:dyDescent="0.2">
      <c r="A408" s="279">
        <v>385</v>
      </c>
      <c r="B408" s="280"/>
      <c r="C408" s="334"/>
      <c r="D408" s="159"/>
      <c r="E408" s="159"/>
      <c r="F408" s="339"/>
    </row>
    <row r="409" spans="1:6" x14ac:dyDescent="0.2">
      <c r="A409" s="279">
        <v>386</v>
      </c>
      <c r="B409" s="280"/>
      <c r="C409" s="334"/>
      <c r="D409" s="159"/>
      <c r="E409" s="159"/>
      <c r="F409" s="339"/>
    </row>
    <row r="410" spans="1:6" x14ac:dyDescent="0.2">
      <c r="A410" s="279">
        <v>387</v>
      </c>
      <c r="B410" s="280"/>
      <c r="C410" s="334"/>
      <c r="D410" s="159"/>
      <c r="E410" s="159"/>
      <c r="F410" s="339"/>
    </row>
    <row r="411" spans="1:6" x14ac:dyDescent="0.2">
      <c r="A411" s="279">
        <v>388</v>
      </c>
      <c r="B411" s="280"/>
      <c r="C411" s="334"/>
      <c r="D411" s="159"/>
      <c r="E411" s="159"/>
      <c r="F411" s="339"/>
    </row>
    <row r="412" spans="1:6" x14ac:dyDescent="0.2">
      <c r="A412" s="279">
        <v>389</v>
      </c>
      <c r="B412" s="280"/>
      <c r="C412" s="334"/>
      <c r="D412" s="159"/>
      <c r="E412" s="159"/>
      <c r="F412" s="339"/>
    </row>
    <row r="413" spans="1:6" x14ac:dyDescent="0.2">
      <c r="A413" s="279">
        <v>390</v>
      </c>
      <c r="B413" s="280"/>
      <c r="C413" s="334"/>
      <c r="D413" s="159"/>
      <c r="E413" s="159"/>
      <c r="F413" s="339"/>
    </row>
    <row r="414" spans="1:6" x14ac:dyDescent="0.2">
      <c r="A414" s="279">
        <v>391</v>
      </c>
      <c r="B414" s="280"/>
      <c r="C414" s="334"/>
      <c r="D414" s="159"/>
      <c r="E414" s="159"/>
      <c r="F414" s="339"/>
    </row>
    <row r="415" spans="1:6" x14ac:dyDescent="0.2">
      <c r="A415" s="279">
        <v>392</v>
      </c>
      <c r="B415" s="280"/>
      <c r="C415" s="334"/>
      <c r="D415" s="159"/>
      <c r="E415" s="159"/>
      <c r="F415" s="339"/>
    </row>
    <row r="416" spans="1:6" x14ac:dyDescent="0.2">
      <c r="A416" s="279">
        <v>393</v>
      </c>
      <c r="B416" s="280"/>
      <c r="C416" s="334"/>
      <c r="D416" s="159"/>
      <c r="E416" s="159"/>
      <c r="F416" s="339"/>
    </row>
    <row r="417" spans="1:6" x14ac:dyDescent="0.2">
      <c r="A417" s="279">
        <v>394</v>
      </c>
      <c r="B417" s="280"/>
      <c r="C417" s="334"/>
      <c r="D417" s="159"/>
      <c r="E417" s="159"/>
      <c r="F417" s="339"/>
    </row>
    <row r="418" spans="1:6" x14ac:dyDescent="0.2">
      <c r="A418" s="279">
        <v>395</v>
      </c>
      <c r="B418" s="280"/>
      <c r="C418" s="334"/>
      <c r="D418" s="159"/>
      <c r="E418" s="159"/>
      <c r="F418" s="339"/>
    </row>
    <row r="419" spans="1:6" x14ac:dyDescent="0.2">
      <c r="A419" s="279">
        <v>396</v>
      </c>
      <c r="B419" s="280"/>
      <c r="C419" s="334"/>
      <c r="D419" s="159"/>
      <c r="E419" s="159"/>
      <c r="F419" s="339"/>
    </row>
    <row r="420" spans="1:6" x14ac:dyDescent="0.2">
      <c r="A420" s="279">
        <v>397</v>
      </c>
      <c r="B420" s="280"/>
      <c r="C420" s="334"/>
      <c r="D420" s="159"/>
      <c r="E420" s="159"/>
      <c r="F420" s="339"/>
    </row>
    <row r="421" spans="1:6" x14ac:dyDescent="0.2">
      <c r="A421" s="279">
        <v>398</v>
      </c>
      <c r="B421" s="280"/>
      <c r="C421" s="334"/>
      <c r="D421" s="159"/>
      <c r="E421" s="159"/>
      <c r="F421" s="339"/>
    </row>
    <row r="422" spans="1:6" x14ac:dyDescent="0.2">
      <c r="A422" s="279">
        <v>399</v>
      </c>
      <c r="B422" s="280"/>
      <c r="C422" s="334"/>
      <c r="D422" s="159"/>
      <c r="E422" s="159"/>
      <c r="F422" s="339"/>
    </row>
    <row r="423" spans="1:6" x14ac:dyDescent="0.2">
      <c r="A423" s="279">
        <v>400</v>
      </c>
      <c r="B423" s="280"/>
      <c r="C423" s="334"/>
      <c r="D423" s="159"/>
      <c r="E423" s="159"/>
      <c r="F423" s="339"/>
    </row>
    <row r="424" spans="1:6" x14ac:dyDescent="0.2">
      <c r="A424" s="279">
        <v>401</v>
      </c>
      <c r="B424" s="280"/>
      <c r="C424" s="334"/>
      <c r="D424" s="159"/>
      <c r="E424" s="159"/>
      <c r="F424" s="339"/>
    </row>
    <row r="425" spans="1:6" x14ac:dyDescent="0.2">
      <c r="A425" s="279">
        <v>402</v>
      </c>
      <c r="B425" s="280"/>
      <c r="C425" s="334"/>
      <c r="D425" s="159"/>
      <c r="E425" s="159"/>
      <c r="F425" s="339"/>
    </row>
    <row r="426" spans="1:6" x14ac:dyDescent="0.2">
      <c r="A426" s="279">
        <v>403</v>
      </c>
      <c r="B426" s="280"/>
      <c r="C426" s="334"/>
      <c r="D426" s="159"/>
      <c r="E426" s="159"/>
      <c r="F426" s="339"/>
    </row>
    <row r="427" spans="1:6" x14ac:dyDescent="0.2">
      <c r="A427" s="279">
        <v>404</v>
      </c>
      <c r="B427" s="280"/>
      <c r="C427" s="334"/>
      <c r="D427" s="159"/>
      <c r="E427" s="159"/>
      <c r="F427" s="339"/>
    </row>
    <row r="428" spans="1:6" x14ac:dyDescent="0.2">
      <c r="A428" s="279">
        <v>405</v>
      </c>
      <c r="B428" s="280"/>
      <c r="C428" s="334"/>
      <c r="D428" s="159"/>
      <c r="E428" s="159"/>
      <c r="F428" s="339"/>
    </row>
    <row r="429" spans="1:6" x14ac:dyDescent="0.2">
      <c r="A429" s="279">
        <v>406</v>
      </c>
      <c r="B429" s="280"/>
      <c r="C429" s="334"/>
      <c r="D429" s="159"/>
      <c r="E429" s="159"/>
      <c r="F429" s="339"/>
    </row>
    <row r="430" spans="1:6" x14ac:dyDescent="0.2">
      <c r="A430" s="279">
        <v>407</v>
      </c>
      <c r="B430" s="280"/>
      <c r="C430" s="334"/>
      <c r="D430" s="159"/>
      <c r="E430" s="159"/>
      <c r="F430" s="339"/>
    </row>
    <row r="431" spans="1:6" x14ac:dyDescent="0.2">
      <c r="A431" s="279">
        <v>408</v>
      </c>
      <c r="B431" s="280"/>
      <c r="C431" s="334"/>
      <c r="D431" s="159"/>
      <c r="E431" s="159"/>
      <c r="F431" s="339"/>
    </row>
    <row r="432" spans="1:6" x14ac:dyDescent="0.2">
      <c r="A432" s="279">
        <v>409</v>
      </c>
      <c r="B432" s="280"/>
      <c r="C432" s="334"/>
      <c r="D432" s="159"/>
      <c r="E432" s="159"/>
      <c r="F432" s="339"/>
    </row>
    <row r="433" spans="1:6" x14ac:dyDescent="0.2">
      <c r="A433" s="279">
        <v>410</v>
      </c>
      <c r="B433" s="280"/>
      <c r="C433" s="334"/>
      <c r="D433" s="159"/>
      <c r="E433" s="159"/>
      <c r="F433" s="339"/>
    </row>
    <row r="434" spans="1:6" x14ac:dyDescent="0.2">
      <c r="A434" s="279">
        <v>411</v>
      </c>
      <c r="B434" s="280"/>
      <c r="C434" s="334"/>
      <c r="D434" s="159"/>
      <c r="E434" s="159"/>
      <c r="F434" s="339"/>
    </row>
    <row r="435" spans="1:6" x14ac:dyDescent="0.2">
      <c r="A435" s="279">
        <v>412</v>
      </c>
      <c r="B435" s="280"/>
      <c r="C435" s="334"/>
      <c r="D435" s="159"/>
      <c r="E435" s="159"/>
      <c r="F435" s="339"/>
    </row>
    <row r="436" spans="1:6" x14ac:dyDescent="0.2">
      <c r="A436" s="279">
        <v>413</v>
      </c>
      <c r="B436" s="280"/>
      <c r="C436" s="334"/>
      <c r="D436" s="159"/>
      <c r="E436" s="159"/>
      <c r="F436" s="339"/>
    </row>
    <row r="437" spans="1:6" x14ac:dyDescent="0.2">
      <c r="A437" s="279">
        <v>414</v>
      </c>
      <c r="B437" s="280"/>
      <c r="C437" s="334"/>
      <c r="D437" s="159"/>
      <c r="E437" s="159"/>
      <c r="F437" s="339"/>
    </row>
    <row r="438" spans="1:6" x14ac:dyDescent="0.2">
      <c r="A438" s="279">
        <v>415</v>
      </c>
      <c r="B438" s="280"/>
      <c r="C438" s="334"/>
      <c r="D438" s="159"/>
      <c r="E438" s="159"/>
      <c r="F438" s="339"/>
    </row>
    <row r="439" spans="1:6" x14ac:dyDescent="0.2">
      <c r="A439" s="279">
        <v>416</v>
      </c>
      <c r="B439" s="280"/>
      <c r="C439" s="334"/>
      <c r="D439" s="159"/>
      <c r="E439" s="159"/>
      <c r="F439" s="339"/>
    </row>
    <row r="440" spans="1:6" x14ac:dyDescent="0.2">
      <c r="A440" s="279">
        <v>417</v>
      </c>
      <c r="B440" s="280"/>
      <c r="C440" s="334"/>
      <c r="D440" s="159"/>
      <c r="E440" s="159"/>
      <c r="F440" s="339"/>
    </row>
    <row r="441" spans="1:6" x14ac:dyDescent="0.2">
      <c r="A441" s="279">
        <v>418</v>
      </c>
      <c r="B441" s="280"/>
      <c r="C441" s="334"/>
      <c r="D441" s="159"/>
      <c r="E441" s="159"/>
      <c r="F441" s="339"/>
    </row>
    <row r="442" spans="1:6" x14ac:dyDescent="0.2">
      <c r="A442" s="279">
        <v>419</v>
      </c>
      <c r="B442" s="280"/>
      <c r="C442" s="334"/>
      <c r="D442" s="159"/>
      <c r="E442" s="159"/>
      <c r="F442" s="339"/>
    </row>
    <row r="443" spans="1:6" x14ac:dyDescent="0.2">
      <c r="A443" s="279">
        <v>420</v>
      </c>
      <c r="B443" s="280"/>
      <c r="C443" s="334"/>
      <c r="D443" s="159"/>
      <c r="E443" s="159"/>
      <c r="F443" s="339"/>
    </row>
    <row r="444" spans="1:6" x14ac:dyDescent="0.2">
      <c r="A444" s="279">
        <v>421</v>
      </c>
      <c r="B444" s="280"/>
      <c r="C444" s="334"/>
      <c r="D444" s="159"/>
      <c r="E444" s="159"/>
      <c r="F444" s="339"/>
    </row>
    <row r="445" spans="1:6" x14ac:dyDescent="0.2">
      <c r="A445" s="279">
        <v>422</v>
      </c>
      <c r="B445" s="280"/>
      <c r="C445" s="334"/>
      <c r="D445" s="159"/>
      <c r="E445" s="159"/>
      <c r="F445" s="339"/>
    </row>
    <row r="446" spans="1:6" x14ac:dyDescent="0.2">
      <c r="A446" s="279">
        <v>423</v>
      </c>
      <c r="B446" s="280"/>
      <c r="C446" s="334"/>
      <c r="D446" s="159"/>
      <c r="E446" s="159"/>
      <c r="F446" s="339"/>
    </row>
    <row r="447" spans="1:6" x14ac:dyDescent="0.2">
      <c r="A447" s="279">
        <v>424</v>
      </c>
      <c r="B447" s="280"/>
      <c r="C447" s="334"/>
      <c r="D447" s="159"/>
      <c r="E447" s="159"/>
      <c r="F447" s="339"/>
    </row>
    <row r="448" spans="1:6" x14ac:dyDescent="0.2">
      <c r="A448" s="279">
        <v>425</v>
      </c>
      <c r="B448" s="280"/>
      <c r="C448" s="334"/>
      <c r="D448" s="159"/>
      <c r="E448" s="159"/>
      <c r="F448" s="339"/>
    </row>
    <row r="449" spans="1:6" x14ac:dyDescent="0.2">
      <c r="A449" s="279">
        <v>426</v>
      </c>
      <c r="B449" s="280"/>
      <c r="C449" s="334"/>
      <c r="D449" s="159"/>
      <c r="E449" s="159"/>
      <c r="F449" s="339"/>
    </row>
    <row r="450" spans="1:6" x14ac:dyDescent="0.2">
      <c r="A450" s="279">
        <v>427</v>
      </c>
      <c r="B450" s="280"/>
      <c r="C450" s="334"/>
      <c r="D450" s="159"/>
      <c r="E450" s="159"/>
      <c r="F450" s="339"/>
    </row>
    <row r="451" spans="1:6" x14ac:dyDescent="0.2">
      <c r="A451" s="279">
        <v>428</v>
      </c>
      <c r="B451" s="280"/>
      <c r="C451" s="334"/>
      <c r="D451" s="159"/>
      <c r="E451" s="159"/>
      <c r="F451" s="339"/>
    </row>
    <row r="452" spans="1:6" x14ac:dyDescent="0.2">
      <c r="A452" s="279">
        <v>429</v>
      </c>
      <c r="B452" s="280"/>
      <c r="C452" s="334"/>
      <c r="D452" s="159"/>
      <c r="E452" s="159"/>
      <c r="F452" s="339"/>
    </row>
    <row r="453" spans="1:6" x14ac:dyDescent="0.2">
      <c r="A453" s="279">
        <v>430</v>
      </c>
      <c r="B453" s="280"/>
      <c r="C453" s="334"/>
      <c r="D453" s="159"/>
      <c r="E453" s="159"/>
      <c r="F453" s="339"/>
    </row>
    <row r="454" spans="1:6" x14ac:dyDescent="0.2">
      <c r="A454" s="279">
        <v>431</v>
      </c>
      <c r="B454" s="280"/>
      <c r="C454" s="334"/>
      <c r="D454" s="159"/>
      <c r="E454" s="159"/>
      <c r="F454" s="339"/>
    </row>
    <row r="455" spans="1:6" x14ac:dyDescent="0.2">
      <c r="A455" s="279">
        <v>432</v>
      </c>
      <c r="B455" s="280"/>
      <c r="C455" s="334"/>
      <c r="D455" s="159"/>
      <c r="E455" s="159"/>
      <c r="F455" s="339"/>
    </row>
    <row r="456" spans="1:6" x14ac:dyDescent="0.2">
      <c r="A456" s="279">
        <v>433</v>
      </c>
      <c r="B456" s="280"/>
      <c r="C456" s="334"/>
      <c r="D456" s="159"/>
      <c r="E456" s="159"/>
      <c r="F456" s="339"/>
    </row>
    <row r="457" spans="1:6" x14ac:dyDescent="0.2">
      <c r="A457" s="279">
        <v>434</v>
      </c>
      <c r="B457" s="280"/>
      <c r="C457" s="334"/>
      <c r="D457" s="159"/>
      <c r="E457" s="159"/>
      <c r="F457" s="339"/>
    </row>
    <row r="458" spans="1:6" x14ac:dyDescent="0.2">
      <c r="A458" s="279">
        <v>435</v>
      </c>
      <c r="B458" s="280"/>
      <c r="C458" s="334"/>
      <c r="D458" s="159"/>
      <c r="E458" s="159"/>
      <c r="F458" s="339"/>
    </row>
    <row r="459" spans="1:6" x14ac:dyDescent="0.2">
      <c r="A459" s="279">
        <v>436</v>
      </c>
      <c r="B459" s="280"/>
      <c r="C459" s="334"/>
      <c r="D459" s="159"/>
      <c r="E459" s="159"/>
      <c r="F459" s="339"/>
    </row>
    <row r="460" spans="1:6" x14ac:dyDescent="0.2">
      <c r="A460" s="279">
        <v>437</v>
      </c>
      <c r="B460" s="280"/>
      <c r="C460" s="334"/>
      <c r="D460" s="159"/>
      <c r="E460" s="159"/>
      <c r="F460" s="339"/>
    </row>
    <row r="461" spans="1:6" x14ac:dyDescent="0.2">
      <c r="A461" s="279">
        <v>438</v>
      </c>
      <c r="B461" s="280"/>
      <c r="C461" s="334"/>
      <c r="D461" s="159"/>
      <c r="E461" s="159"/>
      <c r="F461" s="339"/>
    </row>
    <row r="462" spans="1:6" x14ac:dyDescent="0.2">
      <c r="A462" s="279">
        <v>439</v>
      </c>
      <c r="B462" s="280"/>
      <c r="C462" s="334"/>
      <c r="D462" s="159"/>
      <c r="E462" s="159"/>
      <c r="F462" s="339"/>
    </row>
    <row r="463" spans="1:6" x14ac:dyDescent="0.2">
      <c r="A463" s="279">
        <v>440</v>
      </c>
      <c r="B463" s="280"/>
      <c r="C463" s="334"/>
      <c r="D463" s="159"/>
      <c r="E463" s="159"/>
      <c r="F463" s="339"/>
    </row>
    <row r="464" spans="1:6" x14ac:dyDescent="0.2">
      <c r="A464" s="279">
        <v>441</v>
      </c>
      <c r="B464" s="280"/>
      <c r="C464" s="334"/>
      <c r="D464" s="159"/>
      <c r="E464" s="159"/>
      <c r="F464" s="339"/>
    </row>
    <row r="465" spans="1:6" x14ac:dyDescent="0.2">
      <c r="A465" s="279">
        <v>442</v>
      </c>
      <c r="B465" s="280"/>
      <c r="C465" s="334"/>
      <c r="D465" s="159"/>
      <c r="E465" s="159"/>
      <c r="F465" s="339"/>
    </row>
    <row r="466" spans="1:6" x14ac:dyDescent="0.2">
      <c r="A466" s="279">
        <v>443</v>
      </c>
      <c r="B466" s="280"/>
      <c r="C466" s="334"/>
      <c r="D466" s="159"/>
      <c r="E466" s="159"/>
      <c r="F466" s="339"/>
    </row>
    <row r="467" spans="1:6" x14ac:dyDescent="0.2">
      <c r="A467" s="279">
        <v>444</v>
      </c>
      <c r="B467" s="280"/>
      <c r="C467" s="334"/>
      <c r="D467" s="159"/>
      <c r="E467" s="159"/>
      <c r="F467" s="339"/>
    </row>
    <row r="468" spans="1:6" x14ac:dyDescent="0.2">
      <c r="A468" s="279">
        <v>445</v>
      </c>
      <c r="B468" s="280"/>
      <c r="C468" s="334"/>
      <c r="D468" s="159"/>
      <c r="E468" s="159"/>
      <c r="F468" s="339"/>
    </row>
    <row r="469" spans="1:6" x14ac:dyDescent="0.2">
      <c r="A469" s="279">
        <v>446</v>
      </c>
      <c r="B469" s="280"/>
      <c r="C469" s="334"/>
      <c r="D469" s="159"/>
      <c r="E469" s="159"/>
      <c r="F469" s="339"/>
    </row>
    <row r="470" spans="1:6" x14ac:dyDescent="0.2">
      <c r="A470" s="279">
        <v>447</v>
      </c>
      <c r="B470" s="280"/>
      <c r="C470" s="334"/>
      <c r="D470" s="159"/>
      <c r="E470" s="159"/>
      <c r="F470" s="339"/>
    </row>
    <row r="471" spans="1:6" x14ac:dyDescent="0.2">
      <c r="A471" s="279">
        <v>448</v>
      </c>
      <c r="B471" s="280"/>
      <c r="C471" s="334"/>
      <c r="D471" s="159"/>
      <c r="E471" s="159"/>
      <c r="F471" s="339"/>
    </row>
    <row r="472" spans="1:6" x14ac:dyDescent="0.2">
      <c r="A472" s="279">
        <v>449</v>
      </c>
      <c r="B472" s="280"/>
      <c r="C472" s="334"/>
      <c r="D472" s="159"/>
      <c r="E472" s="159"/>
      <c r="F472" s="339"/>
    </row>
    <row r="473" spans="1:6" x14ac:dyDescent="0.2">
      <c r="A473" s="279">
        <v>450</v>
      </c>
      <c r="B473" s="280"/>
      <c r="C473" s="334"/>
      <c r="D473" s="159"/>
      <c r="E473" s="159"/>
      <c r="F473" s="339"/>
    </row>
    <row r="474" spans="1:6" x14ac:dyDescent="0.2">
      <c r="A474" s="279">
        <v>451</v>
      </c>
      <c r="B474" s="280"/>
      <c r="C474" s="334"/>
      <c r="D474" s="159"/>
      <c r="E474" s="159"/>
      <c r="F474" s="339"/>
    </row>
    <row r="475" spans="1:6" x14ac:dyDescent="0.2">
      <c r="A475" s="279">
        <v>452</v>
      </c>
      <c r="B475" s="280"/>
      <c r="C475" s="334"/>
      <c r="D475" s="159"/>
      <c r="E475" s="159"/>
      <c r="F475" s="339"/>
    </row>
    <row r="476" spans="1:6" x14ac:dyDescent="0.2">
      <c r="A476" s="279">
        <v>453</v>
      </c>
      <c r="B476" s="280"/>
      <c r="C476" s="334"/>
      <c r="D476" s="159"/>
      <c r="E476" s="159"/>
      <c r="F476" s="339"/>
    </row>
    <row r="477" spans="1:6" x14ac:dyDescent="0.2">
      <c r="A477" s="279">
        <v>454</v>
      </c>
      <c r="B477" s="280"/>
      <c r="C477" s="334"/>
      <c r="D477" s="159"/>
      <c r="E477" s="159"/>
      <c r="F477" s="339"/>
    </row>
    <row r="478" spans="1:6" x14ac:dyDescent="0.2">
      <c r="A478" s="279">
        <v>455</v>
      </c>
      <c r="B478" s="280"/>
      <c r="C478" s="334"/>
      <c r="D478" s="159"/>
      <c r="E478" s="159"/>
      <c r="F478" s="339"/>
    </row>
    <row r="479" spans="1:6" x14ac:dyDescent="0.2">
      <c r="A479" s="279">
        <v>456</v>
      </c>
      <c r="B479" s="280"/>
      <c r="C479" s="334"/>
      <c r="D479" s="159"/>
      <c r="E479" s="159"/>
      <c r="F479" s="339"/>
    </row>
    <row r="480" spans="1:6" x14ac:dyDescent="0.2">
      <c r="A480" s="279">
        <v>457</v>
      </c>
      <c r="B480" s="280"/>
      <c r="C480" s="334"/>
      <c r="D480" s="159"/>
      <c r="E480" s="159"/>
      <c r="F480" s="339"/>
    </row>
    <row r="481" spans="1:6" x14ac:dyDescent="0.2">
      <c r="A481" s="279">
        <v>458</v>
      </c>
      <c r="B481" s="280"/>
      <c r="C481" s="334"/>
      <c r="D481" s="159"/>
      <c r="E481" s="159"/>
      <c r="F481" s="339"/>
    </row>
    <row r="482" spans="1:6" x14ac:dyDescent="0.2">
      <c r="A482" s="279">
        <v>459</v>
      </c>
      <c r="B482" s="280"/>
      <c r="C482" s="334"/>
      <c r="D482" s="159"/>
      <c r="E482" s="159"/>
      <c r="F482" s="339"/>
    </row>
    <row r="483" spans="1:6" x14ac:dyDescent="0.2">
      <c r="A483" s="279">
        <v>460</v>
      </c>
      <c r="B483" s="280"/>
      <c r="C483" s="334"/>
      <c r="D483" s="159"/>
      <c r="E483" s="159"/>
      <c r="F483" s="339"/>
    </row>
    <row r="484" spans="1:6" x14ac:dyDescent="0.2">
      <c r="A484" s="279">
        <v>461</v>
      </c>
      <c r="B484" s="280"/>
      <c r="C484" s="334"/>
      <c r="D484" s="159"/>
      <c r="E484" s="159"/>
      <c r="F484" s="339"/>
    </row>
    <row r="485" spans="1:6" x14ac:dyDescent="0.2">
      <c r="A485" s="279">
        <v>462</v>
      </c>
      <c r="B485" s="280"/>
      <c r="C485" s="334"/>
      <c r="D485" s="159"/>
      <c r="E485" s="159"/>
      <c r="F485" s="339"/>
    </row>
    <row r="486" spans="1:6" x14ac:dyDescent="0.2">
      <c r="A486" s="279">
        <v>463</v>
      </c>
      <c r="B486" s="280"/>
      <c r="C486" s="334"/>
      <c r="D486" s="159"/>
      <c r="E486" s="159"/>
      <c r="F486" s="339"/>
    </row>
    <row r="487" spans="1:6" x14ac:dyDescent="0.2">
      <c r="A487" s="279">
        <v>464</v>
      </c>
      <c r="B487" s="280"/>
      <c r="C487" s="334"/>
      <c r="D487" s="159"/>
      <c r="E487" s="159"/>
      <c r="F487" s="339"/>
    </row>
    <row r="488" spans="1:6" x14ac:dyDescent="0.2">
      <c r="A488" s="279">
        <v>465</v>
      </c>
      <c r="B488" s="280"/>
      <c r="C488" s="334"/>
      <c r="D488" s="159"/>
      <c r="E488" s="159"/>
      <c r="F488" s="339"/>
    </row>
    <row r="489" spans="1:6" x14ac:dyDescent="0.2">
      <c r="A489" s="279">
        <v>466</v>
      </c>
      <c r="B489" s="280"/>
      <c r="C489" s="334"/>
      <c r="D489" s="159"/>
      <c r="E489" s="159"/>
      <c r="F489" s="339"/>
    </row>
    <row r="490" spans="1:6" x14ac:dyDescent="0.2">
      <c r="A490" s="279">
        <v>467</v>
      </c>
      <c r="B490" s="280"/>
      <c r="C490" s="334"/>
      <c r="D490" s="159"/>
      <c r="E490" s="159"/>
      <c r="F490" s="339"/>
    </row>
    <row r="491" spans="1:6" x14ac:dyDescent="0.2">
      <c r="A491" s="279">
        <v>468</v>
      </c>
      <c r="B491" s="280"/>
      <c r="C491" s="334"/>
      <c r="D491" s="159"/>
      <c r="E491" s="159"/>
      <c r="F491" s="339"/>
    </row>
    <row r="492" spans="1:6" x14ac:dyDescent="0.2">
      <c r="A492" s="279">
        <v>469</v>
      </c>
      <c r="B492" s="280"/>
      <c r="C492" s="334"/>
      <c r="D492" s="159"/>
      <c r="E492" s="159"/>
      <c r="F492" s="339"/>
    </row>
    <row r="493" spans="1:6" x14ac:dyDescent="0.2">
      <c r="A493" s="279">
        <v>470</v>
      </c>
      <c r="B493" s="280"/>
      <c r="C493" s="334"/>
      <c r="D493" s="159"/>
      <c r="E493" s="159"/>
      <c r="F493" s="339"/>
    </row>
    <row r="494" spans="1:6" x14ac:dyDescent="0.2">
      <c r="A494" s="279">
        <v>471</v>
      </c>
      <c r="B494" s="280"/>
      <c r="C494" s="334"/>
      <c r="D494" s="159"/>
      <c r="E494" s="159"/>
      <c r="F494" s="339"/>
    </row>
    <row r="495" spans="1:6" x14ac:dyDescent="0.2">
      <c r="A495" s="279">
        <v>472</v>
      </c>
      <c r="B495" s="280"/>
      <c r="C495" s="334"/>
      <c r="D495" s="159"/>
      <c r="E495" s="159"/>
      <c r="F495" s="339"/>
    </row>
    <row r="496" spans="1:6" x14ac:dyDescent="0.2">
      <c r="A496" s="279">
        <v>473</v>
      </c>
      <c r="B496" s="280"/>
      <c r="C496" s="334"/>
      <c r="D496" s="159"/>
      <c r="E496" s="159"/>
      <c r="F496" s="339"/>
    </row>
    <row r="497" spans="1:6" x14ac:dyDescent="0.2">
      <c r="A497" s="279">
        <v>474</v>
      </c>
      <c r="B497" s="280"/>
      <c r="C497" s="334"/>
      <c r="D497" s="159"/>
      <c r="E497" s="159"/>
      <c r="F497" s="339"/>
    </row>
    <row r="498" spans="1:6" x14ac:dyDescent="0.2">
      <c r="A498" s="279">
        <v>475</v>
      </c>
      <c r="B498" s="280"/>
      <c r="C498" s="334"/>
      <c r="D498" s="159"/>
      <c r="E498" s="159"/>
      <c r="F498" s="339"/>
    </row>
    <row r="499" spans="1:6" x14ac:dyDescent="0.2">
      <c r="A499" s="279">
        <v>476</v>
      </c>
      <c r="B499" s="280"/>
      <c r="C499" s="334"/>
      <c r="D499" s="159"/>
      <c r="E499" s="159"/>
      <c r="F499" s="339"/>
    </row>
    <row r="500" spans="1:6" x14ac:dyDescent="0.2">
      <c r="A500" s="279">
        <v>477</v>
      </c>
      <c r="B500" s="280"/>
      <c r="C500" s="334"/>
      <c r="D500" s="159"/>
      <c r="E500" s="159"/>
      <c r="F500" s="339"/>
    </row>
    <row r="501" spans="1:6" x14ac:dyDescent="0.2">
      <c r="A501" s="279">
        <v>478</v>
      </c>
      <c r="B501" s="280"/>
      <c r="C501" s="334"/>
      <c r="D501" s="159"/>
      <c r="E501" s="159"/>
      <c r="F501" s="339"/>
    </row>
    <row r="502" spans="1:6" x14ac:dyDescent="0.2">
      <c r="A502" s="279">
        <v>479</v>
      </c>
      <c r="B502" s="280"/>
      <c r="C502" s="334"/>
      <c r="D502" s="159"/>
      <c r="E502" s="159"/>
      <c r="F502" s="339"/>
    </row>
    <row r="503" spans="1:6" x14ac:dyDescent="0.2">
      <c r="A503" s="279">
        <v>480</v>
      </c>
      <c r="B503" s="280"/>
      <c r="C503" s="334"/>
      <c r="D503" s="159"/>
      <c r="E503" s="159"/>
      <c r="F503" s="339"/>
    </row>
    <row r="504" spans="1:6" x14ac:dyDescent="0.2">
      <c r="A504" s="279">
        <v>481</v>
      </c>
      <c r="B504" s="280"/>
      <c r="C504" s="334"/>
      <c r="D504" s="159"/>
      <c r="E504" s="159"/>
      <c r="F504" s="339"/>
    </row>
    <row r="505" spans="1:6" x14ac:dyDescent="0.2">
      <c r="A505" s="279">
        <v>482</v>
      </c>
      <c r="B505" s="280"/>
      <c r="C505" s="334"/>
      <c r="D505" s="159"/>
      <c r="E505" s="159"/>
      <c r="F505" s="339"/>
    </row>
    <row r="506" spans="1:6" x14ac:dyDescent="0.2">
      <c r="A506" s="279">
        <v>483</v>
      </c>
      <c r="B506" s="280"/>
      <c r="C506" s="334"/>
      <c r="D506" s="159"/>
      <c r="E506" s="159"/>
      <c r="F506" s="339"/>
    </row>
    <row r="507" spans="1:6" x14ac:dyDescent="0.2">
      <c r="A507" s="279">
        <v>484</v>
      </c>
      <c r="B507" s="280"/>
      <c r="C507" s="334"/>
      <c r="D507" s="159"/>
      <c r="E507" s="159"/>
      <c r="F507" s="339"/>
    </row>
    <row r="508" spans="1:6" x14ac:dyDescent="0.2">
      <c r="A508" s="279">
        <v>485</v>
      </c>
      <c r="B508" s="280"/>
      <c r="C508" s="334"/>
      <c r="D508" s="159"/>
      <c r="E508" s="159"/>
      <c r="F508" s="339"/>
    </row>
    <row r="509" spans="1:6" x14ac:dyDescent="0.2">
      <c r="A509" s="279">
        <v>486</v>
      </c>
      <c r="B509" s="280"/>
      <c r="C509" s="334"/>
      <c r="D509" s="159"/>
      <c r="E509" s="159"/>
      <c r="F509" s="339"/>
    </row>
    <row r="510" spans="1:6" x14ac:dyDescent="0.2">
      <c r="A510" s="279">
        <v>487</v>
      </c>
      <c r="B510" s="280"/>
      <c r="C510" s="334"/>
      <c r="D510" s="159"/>
      <c r="E510" s="159"/>
      <c r="F510" s="339"/>
    </row>
    <row r="511" spans="1:6" x14ac:dyDescent="0.2">
      <c r="A511" s="279">
        <v>488</v>
      </c>
      <c r="B511" s="280"/>
      <c r="C511" s="334"/>
      <c r="D511" s="159"/>
      <c r="E511" s="159"/>
      <c r="F511" s="339"/>
    </row>
    <row r="512" spans="1:6" x14ac:dyDescent="0.2">
      <c r="A512" s="279">
        <v>489</v>
      </c>
      <c r="B512" s="280"/>
      <c r="C512" s="334"/>
      <c r="D512" s="159"/>
      <c r="E512" s="159"/>
      <c r="F512" s="339"/>
    </row>
    <row r="513" spans="1:6" x14ac:dyDescent="0.2">
      <c r="A513" s="279">
        <v>490</v>
      </c>
      <c r="B513" s="280"/>
      <c r="C513" s="334"/>
      <c r="D513" s="159"/>
      <c r="E513" s="159"/>
      <c r="F513" s="339"/>
    </row>
    <row r="514" spans="1:6" x14ac:dyDescent="0.2">
      <c r="A514" s="279">
        <v>491</v>
      </c>
      <c r="B514" s="280"/>
      <c r="C514" s="334"/>
      <c r="D514" s="159"/>
      <c r="E514" s="159"/>
      <c r="F514" s="339"/>
    </row>
    <row r="515" spans="1:6" x14ac:dyDescent="0.2">
      <c r="A515" s="279">
        <v>492</v>
      </c>
      <c r="B515" s="280"/>
      <c r="C515" s="334"/>
      <c r="D515" s="159"/>
      <c r="E515" s="159"/>
      <c r="F515" s="339"/>
    </row>
    <row r="516" spans="1:6" x14ac:dyDescent="0.2">
      <c r="A516" s="279">
        <v>493</v>
      </c>
      <c r="B516" s="280"/>
      <c r="C516" s="334"/>
      <c r="D516" s="159"/>
      <c r="E516" s="159"/>
      <c r="F516" s="339"/>
    </row>
    <row r="517" spans="1:6" x14ac:dyDescent="0.2">
      <c r="A517" s="279">
        <v>494</v>
      </c>
      <c r="B517" s="280"/>
      <c r="C517" s="334"/>
      <c r="D517" s="159"/>
      <c r="E517" s="159"/>
      <c r="F517" s="339"/>
    </row>
    <row r="518" spans="1:6" x14ac:dyDescent="0.2">
      <c r="A518" s="279">
        <v>495</v>
      </c>
      <c r="B518" s="280"/>
      <c r="C518" s="334"/>
      <c r="D518" s="159"/>
      <c r="E518" s="159"/>
      <c r="F518" s="339"/>
    </row>
    <row r="519" spans="1:6" x14ac:dyDescent="0.2">
      <c r="A519" s="279">
        <v>496</v>
      </c>
      <c r="B519" s="280"/>
      <c r="C519" s="334"/>
      <c r="D519" s="159"/>
      <c r="E519" s="159"/>
      <c r="F519" s="339"/>
    </row>
    <row r="520" spans="1:6" x14ac:dyDescent="0.2">
      <c r="A520" s="279">
        <v>497</v>
      </c>
      <c r="B520" s="280"/>
      <c r="C520" s="334"/>
      <c r="D520" s="159"/>
      <c r="E520" s="159"/>
      <c r="F520" s="339"/>
    </row>
    <row r="521" spans="1:6" x14ac:dyDescent="0.2">
      <c r="A521" s="279">
        <v>498</v>
      </c>
      <c r="B521" s="280"/>
      <c r="C521" s="334"/>
      <c r="D521" s="159"/>
      <c r="E521" s="159"/>
      <c r="F521" s="339"/>
    </row>
    <row r="522" spans="1:6" x14ac:dyDescent="0.2">
      <c r="A522" s="279">
        <v>499</v>
      </c>
      <c r="B522" s="280"/>
      <c r="C522" s="334"/>
      <c r="D522" s="159"/>
      <c r="E522" s="159"/>
      <c r="F522" s="339"/>
    </row>
    <row r="523" spans="1:6" x14ac:dyDescent="0.2">
      <c r="A523" s="279">
        <v>500</v>
      </c>
      <c r="B523" s="280"/>
      <c r="C523" s="334"/>
      <c r="D523" s="159"/>
      <c r="E523" s="159"/>
      <c r="F523" s="339"/>
    </row>
  </sheetData>
  <sheetProtection password="8067" sheet="1" objects="1" scenarios="1" autoFilter="0"/>
  <mergeCells count="6">
    <mergeCell ref="F20:F23"/>
    <mergeCell ref="A20:A23"/>
    <mergeCell ref="B20:B23"/>
    <mergeCell ref="C20:C23"/>
    <mergeCell ref="D20:D23"/>
    <mergeCell ref="E20:E23"/>
  </mergeCells>
  <conditionalFormatting sqref="B24:F523">
    <cfRule type="cellIs" dxfId="1" priority="8" stopIfTrue="1" operator="notEqual">
      <formula>0</formula>
    </cfRule>
  </conditionalFormatting>
  <conditionalFormatting sqref="F6:F9">
    <cfRule type="cellIs" dxfId="0" priority="1" stopIfTrue="1" operator="equal">
      <formula>0</formula>
    </cfRule>
  </conditionalFormatting>
  <dataValidations count="3">
    <dataValidation type="custom" allowBlank="1" showErrorMessage="1" errorTitle="Betrag" error="Bitte geben Sie max. 2 Nachkommastellen an!" sqref="F24:F523">
      <formula1>MOD(ROUND(F24*10^2,10),1)=0</formula1>
    </dataValidation>
    <dataValidation type="date" allowBlank="1" showErrorMessage="1" errorTitle="Datum" error="Das Datum muss zwischen _x000a_01.01.2014 und 31.12.2023 liegen!" sqref="C24:C523">
      <formula1>41640</formula1>
      <formula2>45291</formula2>
    </dataValidation>
    <dataValidation type="list" allowBlank="1" showErrorMessage="1" errorTitle="Finanzierungsquelle" error="Bitte auswählen!" sqref="D24:D523">
      <formula1>$E$13:$E$16</formula1>
    </dataValidation>
  </dataValidations>
  <printOptions horizontalCentered="1"/>
  <pageMargins left="0.19685039370078741" right="0.19685039370078741" top="0.78740157480314965" bottom="0.78740157480314965" header="0.39370078740157483" footer="0.39370078740157483"/>
  <pageSetup paperSize="9" scale="96" fitToHeight="0" orientation="landscape" useFirstPageNumber="1" r:id="rId1"/>
  <headerFooter>
    <oddFooter>&amp;L&amp;"Arial,Kursiv"&amp;8___________
¹ Siehe Fußnote 1 Seite 1 dieses Nachweises.&amp;C&amp;9Seite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indexed="10"/>
    <pageSetUpPr fitToPage="1"/>
  </sheetPr>
  <dimension ref="A1:S23"/>
  <sheetViews>
    <sheetView showGridLines="0" zoomScaleNormal="100" workbookViewId="0"/>
  </sheetViews>
  <sheetFormatPr baseColWidth="10" defaultColWidth="11.42578125" defaultRowHeight="12" customHeight="1" x14ac:dyDescent="0.2"/>
  <cols>
    <col min="1" max="19" width="5.140625" style="304" customWidth="1"/>
    <col min="20" max="20" width="5.7109375" style="304" customWidth="1"/>
    <col min="21" max="16384" width="11.42578125" style="304"/>
  </cols>
  <sheetData>
    <row r="1" spans="1:19" s="303" customFormat="1" ht="18" customHeight="1" x14ac:dyDescent="0.2">
      <c r="A1" s="301" t="s">
        <v>350</v>
      </c>
      <c r="B1" s="302"/>
      <c r="C1" s="302"/>
      <c r="D1" s="302"/>
      <c r="E1" s="302"/>
      <c r="F1" s="302"/>
      <c r="G1" s="302"/>
      <c r="H1" s="302"/>
    </row>
    <row r="2" spans="1:19" s="303" customFormat="1" ht="12" customHeight="1" x14ac:dyDescent="0.2">
      <c r="A2" s="302"/>
      <c r="B2" s="302"/>
      <c r="C2" s="302"/>
      <c r="D2" s="302"/>
      <c r="E2" s="302"/>
      <c r="F2" s="302"/>
      <c r="G2" s="302"/>
      <c r="H2" s="302"/>
    </row>
    <row r="3" spans="1:19" s="303" customFormat="1" ht="12" customHeight="1" x14ac:dyDescent="0.2"/>
    <row r="4" spans="1:19" s="303" customFormat="1" ht="12" customHeight="1" x14ac:dyDescent="0.2"/>
    <row r="5" spans="1:19" ht="12" customHeight="1" x14ac:dyDescent="0.2">
      <c r="A5" s="457" t="s">
        <v>427</v>
      </c>
      <c r="B5" s="458"/>
      <c r="C5" s="458"/>
      <c r="D5" s="458"/>
      <c r="E5" s="458"/>
      <c r="F5" s="458"/>
      <c r="G5" s="458"/>
      <c r="H5" s="458"/>
      <c r="I5" s="458"/>
      <c r="J5" s="458"/>
      <c r="K5" s="458"/>
      <c r="L5" s="458"/>
      <c r="M5" s="459"/>
      <c r="N5" s="472" t="s">
        <v>428</v>
      </c>
      <c r="O5" s="473"/>
      <c r="P5" s="474"/>
      <c r="Q5" s="472" t="s">
        <v>429</v>
      </c>
      <c r="R5" s="473"/>
      <c r="S5" s="474"/>
    </row>
    <row r="6" spans="1:19" ht="12" customHeight="1" x14ac:dyDescent="0.2">
      <c r="A6" s="460"/>
      <c r="B6" s="461"/>
      <c r="C6" s="461"/>
      <c r="D6" s="461"/>
      <c r="E6" s="461"/>
      <c r="F6" s="461"/>
      <c r="G6" s="461"/>
      <c r="H6" s="461"/>
      <c r="I6" s="461"/>
      <c r="J6" s="461"/>
      <c r="K6" s="461"/>
      <c r="L6" s="461"/>
      <c r="M6" s="462"/>
      <c r="N6" s="475"/>
      <c r="O6" s="476"/>
      <c r="P6" s="477"/>
      <c r="Q6" s="475"/>
      <c r="R6" s="476"/>
      <c r="S6" s="477"/>
    </row>
    <row r="7" spans="1:19" ht="12" customHeight="1" x14ac:dyDescent="0.2">
      <c r="A7" s="460"/>
      <c r="B7" s="461"/>
      <c r="C7" s="461"/>
      <c r="D7" s="461"/>
      <c r="E7" s="461"/>
      <c r="F7" s="461"/>
      <c r="G7" s="461"/>
      <c r="H7" s="461"/>
      <c r="I7" s="461"/>
      <c r="J7" s="461"/>
      <c r="K7" s="461"/>
      <c r="L7" s="461"/>
      <c r="M7" s="462"/>
      <c r="N7" s="475"/>
      <c r="O7" s="476"/>
      <c r="P7" s="477"/>
      <c r="Q7" s="475"/>
      <c r="R7" s="476"/>
      <c r="S7" s="477"/>
    </row>
    <row r="8" spans="1:19" ht="12" customHeight="1" x14ac:dyDescent="0.2">
      <c r="A8" s="460"/>
      <c r="B8" s="461"/>
      <c r="C8" s="461"/>
      <c r="D8" s="461"/>
      <c r="E8" s="461"/>
      <c r="F8" s="461"/>
      <c r="G8" s="461"/>
      <c r="H8" s="461"/>
      <c r="I8" s="461"/>
      <c r="J8" s="461"/>
      <c r="K8" s="461"/>
      <c r="L8" s="461"/>
      <c r="M8" s="462"/>
      <c r="N8" s="478"/>
      <c r="O8" s="479"/>
      <c r="P8" s="480"/>
      <c r="Q8" s="478"/>
      <c r="R8" s="479"/>
      <c r="S8" s="480"/>
    </row>
    <row r="9" spans="1:19" ht="12" customHeight="1" x14ac:dyDescent="0.2">
      <c r="A9" s="460"/>
      <c r="B9" s="461"/>
      <c r="C9" s="461"/>
      <c r="D9" s="461"/>
      <c r="E9" s="461"/>
      <c r="F9" s="461"/>
      <c r="G9" s="461"/>
      <c r="H9" s="461"/>
      <c r="I9" s="461"/>
      <c r="J9" s="461"/>
      <c r="K9" s="461"/>
      <c r="L9" s="461"/>
      <c r="M9" s="462"/>
      <c r="N9" s="481" t="s">
        <v>355</v>
      </c>
      <c r="O9" s="481"/>
      <c r="P9" s="481"/>
      <c r="Q9" s="481"/>
      <c r="R9" s="481"/>
      <c r="S9" s="482"/>
    </row>
    <row r="10" spans="1:19" ht="12" customHeight="1" x14ac:dyDescent="0.2">
      <c r="A10" s="463"/>
      <c r="B10" s="464"/>
      <c r="C10" s="464"/>
      <c r="D10" s="464"/>
      <c r="E10" s="464"/>
      <c r="F10" s="464"/>
      <c r="G10" s="464"/>
      <c r="H10" s="464"/>
      <c r="I10" s="464"/>
      <c r="J10" s="464"/>
      <c r="K10" s="464"/>
      <c r="L10" s="464"/>
      <c r="M10" s="465"/>
      <c r="N10" s="483"/>
      <c r="O10" s="483"/>
      <c r="P10" s="483"/>
      <c r="Q10" s="483"/>
      <c r="R10" s="483"/>
      <c r="S10" s="484"/>
    </row>
    <row r="11" spans="1:19" ht="18" customHeight="1" x14ac:dyDescent="0.2">
      <c r="A11" s="305" t="s">
        <v>194</v>
      </c>
      <c r="B11" s="306" t="s">
        <v>351</v>
      </c>
      <c r="C11" s="307"/>
      <c r="D11" s="307"/>
      <c r="E11" s="307"/>
      <c r="F11" s="307"/>
      <c r="G11" s="307"/>
      <c r="H11" s="307"/>
      <c r="I11" s="307"/>
      <c r="J11" s="307"/>
      <c r="K11" s="307"/>
      <c r="L11" s="307"/>
      <c r="M11" s="307"/>
      <c r="N11" s="466" t="s">
        <v>352</v>
      </c>
      <c r="O11" s="467"/>
      <c r="P11" s="468"/>
      <c r="Q11" s="466" t="s">
        <v>352</v>
      </c>
      <c r="R11" s="467"/>
      <c r="S11" s="468"/>
    </row>
    <row r="12" spans="1:19" ht="18" customHeight="1" x14ac:dyDescent="0.2">
      <c r="A12" s="305" t="s">
        <v>194</v>
      </c>
      <c r="B12" s="306" t="s">
        <v>595</v>
      </c>
      <c r="C12" s="306"/>
      <c r="D12" s="306"/>
      <c r="E12" s="306"/>
      <c r="F12" s="306"/>
      <c r="G12" s="306"/>
      <c r="H12" s="306"/>
      <c r="I12" s="306"/>
      <c r="J12" s="306"/>
      <c r="K12" s="306"/>
      <c r="L12" s="306"/>
      <c r="M12" s="308"/>
      <c r="N12" s="466" t="s">
        <v>352</v>
      </c>
      <c r="O12" s="467"/>
      <c r="P12" s="468"/>
      <c r="Q12" s="466"/>
      <c r="R12" s="467"/>
      <c r="S12" s="468"/>
    </row>
    <row r="13" spans="1:19" ht="18" customHeight="1" x14ac:dyDescent="0.2">
      <c r="A13" s="305" t="s">
        <v>194</v>
      </c>
      <c r="B13" s="309" t="s">
        <v>353</v>
      </c>
      <c r="C13" s="309"/>
      <c r="D13" s="309"/>
      <c r="E13" s="309"/>
      <c r="F13" s="309"/>
      <c r="G13" s="309"/>
      <c r="H13" s="309"/>
      <c r="I13" s="309"/>
      <c r="J13" s="309"/>
      <c r="K13" s="309"/>
      <c r="L13" s="309"/>
      <c r="M13" s="310"/>
      <c r="N13" s="466"/>
      <c r="O13" s="467"/>
      <c r="P13" s="468"/>
      <c r="Q13" s="466" t="s">
        <v>352</v>
      </c>
      <c r="R13" s="467"/>
      <c r="S13" s="468"/>
    </row>
    <row r="14" spans="1:19" ht="30" customHeight="1" x14ac:dyDescent="0.2">
      <c r="A14" s="414" t="s">
        <v>576</v>
      </c>
      <c r="B14" s="469" t="s">
        <v>575</v>
      </c>
      <c r="C14" s="470"/>
      <c r="D14" s="470"/>
      <c r="E14" s="470"/>
      <c r="F14" s="470"/>
      <c r="G14" s="470"/>
      <c r="H14" s="470"/>
      <c r="I14" s="470"/>
      <c r="J14" s="470"/>
      <c r="K14" s="470"/>
      <c r="L14" s="470"/>
      <c r="M14" s="471"/>
      <c r="N14" s="466" t="s">
        <v>352</v>
      </c>
      <c r="O14" s="467"/>
      <c r="P14" s="468"/>
      <c r="Q14" s="466" t="s">
        <v>352</v>
      </c>
      <c r="R14" s="467"/>
      <c r="S14" s="468"/>
    </row>
    <row r="15" spans="1:19" ht="18" customHeight="1" x14ac:dyDescent="0.2">
      <c r="A15" s="305" t="s">
        <v>194</v>
      </c>
      <c r="B15" s="306" t="s">
        <v>208</v>
      </c>
      <c r="C15" s="307"/>
      <c r="D15" s="307"/>
      <c r="E15" s="307"/>
      <c r="F15" s="307"/>
      <c r="G15" s="307"/>
      <c r="H15" s="307"/>
      <c r="I15" s="307"/>
      <c r="J15" s="307"/>
      <c r="K15" s="307"/>
      <c r="L15" s="307"/>
      <c r="M15" s="311"/>
      <c r="N15" s="466" t="s">
        <v>352</v>
      </c>
      <c r="O15" s="467"/>
      <c r="P15" s="468"/>
      <c r="Q15" s="466" t="s">
        <v>352</v>
      </c>
      <c r="R15" s="467"/>
      <c r="S15" s="468"/>
    </row>
    <row r="16" spans="1:19" ht="18" customHeight="1" x14ac:dyDescent="0.2">
      <c r="A16" s="305" t="s">
        <v>194</v>
      </c>
      <c r="B16" s="312" t="s">
        <v>473</v>
      </c>
      <c r="C16" s="309"/>
      <c r="D16" s="309"/>
      <c r="E16" s="309"/>
      <c r="F16" s="309"/>
      <c r="G16" s="309"/>
      <c r="H16" s="309"/>
      <c r="I16" s="309"/>
      <c r="J16" s="309"/>
      <c r="K16" s="309"/>
      <c r="L16" s="309"/>
      <c r="M16" s="309"/>
      <c r="N16" s="466" t="s">
        <v>352</v>
      </c>
      <c r="O16" s="467"/>
      <c r="P16" s="468"/>
      <c r="Q16" s="466"/>
      <c r="R16" s="467"/>
      <c r="S16" s="468"/>
    </row>
    <row r="17" spans="1:19" ht="18" customHeight="1" x14ac:dyDescent="0.2">
      <c r="A17" s="305" t="s">
        <v>194</v>
      </c>
      <c r="B17" s="312" t="s">
        <v>354</v>
      </c>
      <c r="C17" s="309"/>
      <c r="D17" s="309"/>
      <c r="E17" s="309"/>
      <c r="F17" s="309"/>
      <c r="G17" s="309"/>
      <c r="H17" s="309"/>
      <c r="I17" s="309"/>
      <c r="J17" s="309"/>
      <c r="K17" s="309"/>
      <c r="L17" s="309"/>
      <c r="M17" s="309"/>
      <c r="N17" s="466" t="s">
        <v>352</v>
      </c>
      <c r="O17" s="467"/>
      <c r="P17" s="468"/>
      <c r="Q17" s="466"/>
      <c r="R17" s="467"/>
      <c r="S17" s="468"/>
    </row>
    <row r="19" spans="1:19" s="313" customFormat="1" ht="12" customHeight="1" x14ac:dyDescent="0.2">
      <c r="A19" s="314"/>
      <c r="B19" s="314"/>
    </row>
    <row r="20" spans="1:19" ht="12" customHeight="1" x14ac:dyDescent="0.2">
      <c r="A20" s="456" t="s">
        <v>613</v>
      </c>
      <c r="B20" s="456"/>
      <c r="C20" s="456"/>
      <c r="D20" s="456"/>
      <c r="E20" s="456"/>
      <c r="F20" s="456"/>
      <c r="G20" s="456"/>
      <c r="H20" s="456"/>
      <c r="I20" s="456"/>
      <c r="J20" s="456"/>
      <c r="K20" s="456"/>
      <c r="L20" s="456"/>
      <c r="M20" s="456"/>
      <c r="N20" s="456"/>
      <c r="O20" s="456"/>
      <c r="P20" s="456"/>
      <c r="Q20" s="456"/>
      <c r="R20" s="456"/>
      <c r="S20" s="456"/>
    </row>
    <row r="21" spans="1:19" ht="12" customHeight="1" x14ac:dyDescent="0.2">
      <c r="A21" s="456"/>
      <c r="B21" s="456"/>
      <c r="C21" s="456"/>
      <c r="D21" s="456"/>
      <c r="E21" s="456"/>
      <c r="F21" s="456"/>
      <c r="G21" s="456"/>
      <c r="H21" s="456"/>
      <c r="I21" s="456"/>
      <c r="J21" s="456"/>
      <c r="K21" s="456"/>
      <c r="L21" s="456"/>
      <c r="M21" s="456"/>
      <c r="N21" s="456"/>
      <c r="O21" s="456"/>
      <c r="P21" s="456"/>
      <c r="Q21" s="456"/>
      <c r="R21" s="456"/>
      <c r="S21" s="456"/>
    </row>
    <row r="22" spans="1:19" ht="12" customHeight="1" x14ac:dyDescent="0.2">
      <c r="A22" s="456"/>
      <c r="B22" s="456"/>
      <c r="C22" s="456"/>
      <c r="D22" s="456"/>
      <c r="E22" s="456"/>
      <c r="F22" s="456"/>
      <c r="G22" s="456"/>
      <c r="H22" s="456"/>
      <c r="I22" s="456"/>
      <c r="J22" s="456"/>
      <c r="K22" s="456"/>
      <c r="L22" s="456"/>
      <c r="M22" s="456"/>
      <c r="N22" s="456"/>
      <c r="O22" s="456"/>
      <c r="P22" s="456"/>
      <c r="Q22" s="456"/>
      <c r="R22" s="456"/>
      <c r="S22" s="456"/>
    </row>
    <row r="23" spans="1:19" ht="12" customHeight="1" x14ac:dyDescent="0.2">
      <c r="A23" s="456"/>
      <c r="B23" s="456"/>
      <c r="C23" s="456"/>
      <c r="D23" s="456"/>
      <c r="E23" s="456"/>
      <c r="F23" s="456"/>
      <c r="G23" s="456"/>
      <c r="H23" s="456"/>
      <c r="I23" s="456"/>
      <c r="J23" s="456"/>
      <c r="K23" s="456"/>
      <c r="L23" s="456"/>
      <c r="M23" s="456"/>
      <c r="N23" s="456"/>
      <c r="O23" s="456"/>
      <c r="P23" s="456"/>
      <c r="Q23" s="456"/>
      <c r="R23" s="456"/>
      <c r="S23" s="456"/>
    </row>
  </sheetData>
  <sheetProtection password="8067" sheet="1" objects="1" scenarios="1" autoFilter="0"/>
  <mergeCells count="20">
    <mergeCell ref="Q5:S8"/>
    <mergeCell ref="N11:P11"/>
    <mergeCell ref="Q11:S11"/>
    <mergeCell ref="N9:S10"/>
    <mergeCell ref="A20:S23"/>
    <mergeCell ref="A5:M10"/>
    <mergeCell ref="N17:P17"/>
    <mergeCell ref="Q17:S17"/>
    <mergeCell ref="Q14:S14"/>
    <mergeCell ref="N15:P15"/>
    <mergeCell ref="Q15:S15"/>
    <mergeCell ref="N16:P16"/>
    <mergeCell ref="Q16:S16"/>
    <mergeCell ref="N14:P14"/>
    <mergeCell ref="N12:P12"/>
    <mergeCell ref="Q12:S12"/>
    <mergeCell ref="N13:P13"/>
    <mergeCell ref="B14:M14"/>
    <mergeCell ref="Q13:S13"/>
    <mergeCell ref="N5:P8"/>
  </mergeCells>
  <conditionalFormatting sqref="N11:S17">
    <cfRule type="cellIs" dxfId="16" priority="4" stopIfTrue="1" operator="notEqual">
      <formula>0</formula>
    </cfRule>
  </conditionalFormatting>
  <pageMargins left="0.78740157480314965" right="0.19685039370078741" top="0.19685039370078741" bottom="0.19685039370078741" header="0.19685039370078741" footer="0.19685039370078741"/>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pageSetUpPr fitToPage="1"/>
  </sheetPr>
  <dimension ref="A1:AF73"/>
  <sheetViews>
    <sheetView showGridLines="0" tabSelected="1" zoomScaleNormal="100" workbookViewId="0">
      <selection activeCell="A5" sqref="A5:I6"/>
    </sheetView>
  </sheetViews>
  <sheetFormatPr baseColWidth="10" defaultColWidth="11.42578125" defaultRowHeight="12.75" customHeight="1" x14ac:dyDescent="0.2"/>
  <cols>
    <col min="1" max="1" width="1.5703125" style="3" customWidth="1"/>
    <col min="2" max="4" width="6.7109375" style="3" customWidth="1"/>
    <col min="5" max="18" width="5.140625" style="3" customWidth="1"/>
    <col min="19" max="19" width="0.85546875" style="3" customWidth="1"/>
    <col min="20" max="20" width="9.42578125" style="172" hidden="1" customWidth="1"/>
    <col min="21" max="21" width="20" style="3" hidden="1" customWidth="1"/>
    <col min="22" max="25" width="10.7109375" style="3" hidden="1" customWidth="1"/>
    <col min="26" max="26" width="20.28515625" style="3" hidden="1" customWidth="1"/>
    <col min="27" max="27" width="20.7109375" style="3" hidden="1" customWidth="1"/>
    <col min="28" max="28" width="58" style="3" hidden="1" customWidth="1"/>
    <col min="29" max="29" width="5.7109375" style="3" customWidth="1"/>
    <col min="30" max="30" width="1.7109375" style="3" customWidth="1"/>
    <col min="31" max="31" width="30.7109375" style="3" customWidth="1"/>
    <col min="32" max="32" width="1.7109375" style="3" customWidth="1"/>
    <col min="33" max="16384" width="11.42578125" style="3"/>
  </cols>
  <sheetData>
    <row r="1" spans="1:28" s="2" customFormat="1" ht="15" customHeight="1" x14ac:dyDescent="0.2">
      <c r="T1" s="168"/>
      <c r="U1" s="164"/>
      <c r="V1" s="164"/>
      <c r="W1" s="164"/>
      <c r="X1" s="164"/>
      <c r="Y1" s="164"/>
      <c r="Z1" s="164"/>
      <c r="AA1" s="262"/>
      <c r="AB1" s="262"/>
    </row>
    <row r="2" spans="1:28" s="2" customFormat="1" ht="15" customHeight="1" x14ac:dyDescent="0.2">
      <c r="T2" s="168"/>
      <c r="U2" s="164"/>
      <c r="V2" s="164"/>
      <c r="W2" s="164"/>
      <c r="X2" s="164"/>
      <c r="Y2" s="164"/>
      <c r="Z2" s="164"/>
      <c r="AA2" s="262"/>
      <c r="AB2" s="262"/>
    </row>
    <row r="3" spans="1:28" s="2" customFormat="1" ht="15" customHeight="1" x14ac:dyDescent="0.2">
      <c r="T3" s="168"/>
      <c r="U3" s="164"/>
      <c r="V3" s="164"/>
      <c r="W3" s="164"/>
      <c r="X3" s="164"/>
      <c r="Y3" s="164"/>
      <c r="Z3" s="164"/>
      <c r="AA3" s="262"/>
      <c r="AB3" s="262"/>
    </row>
    <row r="4" spans="1:28" ht="15" customHeight="1" x14ac:dyDescent="0.2">
      <c r="A4" s="3" t="s">
        <v>12</v>
      </c>
      <c r="T4" s="489" t="s">
        <v>335</v>
      </c>
      <c r="U4" s="489"/>
      <c r="V4" s="489"/>
      <c r="W4" s="489"/>
      <c r="X4" s="489"/>
      <c r="Y4" s="489"/>
      <c r="Z4" s="489"/>
      <c r="AA4" s="489"/>
      <c r="AB4" s="489"/>
    </row>
    <row r="5" spans="1:28" ht="15" customHeight="1" x14ac:dyDescent="0.2">
      <c r="A5" s="516"/>
      <c r="B5" s="517"/>
      <c r="C5" s="517"/>
      <c r="D5" s="517"/>
      <c r="E5" s="517"/>
      <c r="F5" s="517"/>
      <c r="G5" s="517"/>
      <c r="H5" s="517"/>
      <c r="I5" s="518"/>
      <c r="J5" s="44"/>
      <c r="T5" s="316">
        <v>1</v>
      </c>
      <c r="U5" s="316">
        <v>2</v>
      </c>
      <c r="V5" s="316">
        <v>3</v>
      </c>
      <c r="W5" s="316">
        <v>4</v>
      </c>
      <c r="X5" s="316">
        <v>5</v>
      </c>
      <c r="Y5" s="316">
        <v>6</v>
      </c>
      <c r="Z5" s="316">
        <v>7</v>
      </c>
      <c r="AA5" s="316">
        <v>8</v>
      </c>
      <c r="AB5" s="316">
        <v>9</v>
      </c>
    </row>
    <row r="6" spans="1:28" ht="15" customHeight="1" x14ac:dyDescent="0.2">
      <c r="A6" s="519"/>
      <c r="B6" s="520"/>
      <c r="C6" s="520"/>
      <c r="D6" s="520"/>
      <c r="E6" s="520"/>
      <c r="F6" s="520"/>
      <c r="G6" s="520"/>
      <c r="H6" s="520"/>
      <c r="I6" s="521"/>
      <c r="J6" s="45"/>
      <c r="T6" s="263"/>
      <c r="U6" s="264"/>
      <c r="V6" s="485" t="s">
        <v>356</v>
      </c>
      <c r="W6" s="485"/>
      <c r="X6" s="485"/>
      <c r="Y6" s="485"/>
      <c r="Z6" s="316"/>
      <c r="AA6" s="316"/>
      <c r="AB6" s="264"/>
    </row>
    <row r="7" spans="1:28" ht="15" customHeight="1" x14ac:dyDescent="0.2">
      <c r="A7" s="506"/>
      <c r="B7" s="507"/>
      <c r="C7" s="507"/>
      <c r="D7" s="507"/>
      <c r="E7" s="507"/>
      <c r="F7" s="507"/>
      <c r="G7" s="507"/>
      <c r="H7" s="507"/>
      <c r="I7" s="508"/>
      <c r="J7" s="45"/>
      <c r="T7" s="266" t="b">
        <v>0</v>
      </c>
      <c r="U7" s="265" t="s">
        <v>357</v>
      </c>
      <c r="V7" s="316"/>
      <c r="W7" s="316"/>
      <c r="X7" s="316"/>
      <c r="Y7" s="316"/>
      <c r="Z7" s="316" t="str">
        <f>IF(OR($G$39="",$P$39=""),"____",IF(YEAR($G$39)&lt;&gt;YEAR($P$39),"____",YEAR($P$39)))</f>
        <v>____</v>
      </c>
      <c r="AA7" s="265" t="str">
        <f>IF(OR($G$39="",$P$39=""),"__.__.____ - __.__.____",IF(YEAR($G$39)&lt;&gt;YEAR($P$39),"__.__.____ - __.__.____",CONCATENATE(TEXT($G$39,"TT.MM.JJJJ")," - ",TEXT($P$39,"TT.MM.JJJJ"))))</f>
        <v>__.__.____ - __.__.____</v>
      </c>
      <c r="AB7" s="265" t="str">
        <f>CONCATENATE(U7,"für Erklärungszeitraum ",AA7)</f>
        <v>Unterjähriger Nachweis für Erklärungszeitraum __.__.____ - __.__.____</v>
      </c>
    </row>
    <row r="8" spans="1:28" ht="15" customHeight="1" x14ac:dyDescent="0.2">
      <c r="A8" s="506"/>
      <c r="B8" s="507"/>
      <c r="C8" s="507"/>
      <c r="D8" s="507"/>
      <c r="E8" s="507"/>
      <c r="F8" s="507"/>
      <c r="G8" s="507"/>
      <c r="H8" s="507"/>
      <c r="I8" s="508"/>
      <c r="J8" s="45"/>
      <c r="T8" s="266" t="b">
        <f>IF($AE$20=U8,TRUE,FALSE)</f>
        <v>0</v>
      </c>
      <c r="U8" s="265" t="s">
        <v>336</v>
      </c>
      <c r="V8" s="316"/>
      <c r="W8" s="316"/>
      <c r="X8" s="316"/>
      <c r="Y8" s="316"/>
      <c r="Z8" s="316" t="str">
        <f>IF(OR($G$39="",$P$39=""),"____",IF(YEAR($G$39)&lt;&gt;YEAR($P$39),"____",YEAR($P$39)))</f>
        <v>____</v>
      </c>
      <c r="AA8" s="265" t="str">
        <f>IF(OR($G$39="",$P$39=""),"__.__.____ - __.__.____",IF(YEAR($G$39)&lt;&gt;YEAR($P$39),"__.__.____ - __.__.____",CONCATENATE(TEXT($G$39,"TT.MM.JJJJ")," - ",TEXT($P$39,"TT.MM.JJJJ"))))</f>
        <v>__.__.____ - __.__.____</v>
      </c>
      <c r="AB8" s="265" t="str">
        <f>CONCATENATE(U8,"für Erklärungszeitraum ",AA8)</f>
        <v>Zwischennachweis für Erklärungszeitraum __.__.____ - __.__.____</v>
      </c>
    </row>
    <row r="9" spans="1:28" ht="15" customHeight="1" x14ac:dyDescent="0.2">
      <c r="A9" s="504"/>
      <c r="B9" s="505"/>
      <c r="C9" s="499"/>
      <c r="D9" s="499"/>
      <c r="E9" s="499"/>
      <c r="F9" s="499"/>
      <c r="G9" s="499"/>
      <c r="H9" s="499"/>
      <c r="I9" s="500"/>
      <c r="J9" s="45"/>
      <c r="T9" s="266" t="b">
        <f>IF($AE$20=U9,TRUE,FALSE)</f>
        <v>0</v>
      </c>
      <c r="U9" s="265" t="s">
        <v>337</v>
      </c>
      <c r="V9" s="316" t="str">
        <f>IF(YEAR($P$37)-YEAR($G$37)&gt;2,$Y$9-3,"____")</f>
        <v>____</v>
      </c>
      <c r="W9" s="316" t="str">
        <f>IF(YEAR($P$37)-YEAR($G$37)&gt;1,$Y$9-2,"____")</f>
        <v>____</v>
      </c>
      <c r="X9" s="316" t="str">
        <f>IF(YEAR($P$37)-YEAR($G$37)&gt;0,$Y$9-1,"____")</f>
        <v>____</v>
      </c>
      <c r="Y9" s="316" t="str">
        <f>IF(YEAR($P$37)=1900,"____",YEAR($P$37))</f>
        <v>____</v>
      </c>
      <c r="Z9" s="316" t="str">
        <f>IF(OR($G$37="",$P$37=""),"____",IF(YEAR($G$37)=YEAR($P$37),YEAR($P$37),CONCATENATE(YEAR($G$37)," - ",YEAR($P$37))))</f>
        <v>____</v>
      </c>
      <c r="AA9" s="265" t="str">
        <f>IF(OR($G$37="",$P$37=""),"__.__.____ - __.__.____",CONCATENATE(TEXT($G$37,"TT.MM.JJJJ")," - ",TEXT($P$37,"TT.MM.JJJJ")))</f>
        <v>__.__.____ - __.__.____</v>
      </c>
      <c r="AB9" s="265" t="str">
        <f>CONCATENATE(U9,"für Bewilligungszeitraum ",AA9)</f>
        <v>Verwendungsnachweis für Bewilligungszeitraum __.__.____ - __.__.____</v>
      </c>
    </row>
    <row r="10" spans="1:28" ht="15" customHeight="1" x14ac:dyDescent="0.2">
      <c r="B10" s="46"/>
      <c r="C10" s="46"/>
      <c r="D10" s="46"/>
      <c r="E10" s="46"/>
      <c r="J10" s="11"/>
      <c r="T10" s="263">
        <f>COUNTIF(T7:T9,TRUE)</f>
        <v>0</v>
      </c>
      <c r="U10" s="265"/>
      <c r="V10" s="265"/>
      <c r="W10" s="265"/>
      <c r="X10" s="265" t="s">
        <v>422</v>
      </c>
      <c r="Y10" s="265"/>
      <c r="Z10" s="316" t="str">
        <f>IF($T$10&lt;&gt;1,"",$Z$8)</f>
        <v/>
      </c>
      <c r="AA10" s="265" t="str">
        <f>IF($T$10&lt;&gt;1,"",$AA$8)</f>
        <v/>
      </c>
      <c r="AB10" s="265"/>
    </row>
    <row r="11" spans="1:28" ht="15" customHeight="1" x14ac:dyDescent="0.2">
      <c r="T11" s="263"/>
      <c r="U11" s="265"/>
      <c r="V11" s="265"/>
      <c r="W11" s="265"/>
      <c r="X11" s="265" t="s">
        <v>423</v>
      </c>
      <c r="Y11" s="265"/>
      <c r="Z11" s="316" t="str">
        <f>IF($T$10&lt;&gt;1,"",$Z$9)</f>
        <v/>
      </c>
      <c r="AA11" s="265" t="str">
        <f>IF($T$10&lt;&gt;1,"",$AA$9)</f>
        <v/>
      </c>
      <c r="AB11" s="265"/>
    </row>
    <row r="12" spans="1:28" s="23" customFormat="1" ht="15" customHeight="1" x14ac:dyDescent="0.2">
      <c r="A12" s="47" t="s">
        <v>610</v>
      </c>
      <c r="B12" s="19"/>
      <c r="C12" s="19"/>
      <c r="D12" s="19"/>
      <c r="E12" s="19"/>
      <c r="F12" s="19"/>
      <c r="G12" s="19"/>
      <c r="H12" s="19"/>
      <c r="K12" s="48" t="s">
        <v>9</v>
      </c>
      <c r="L12" s="49"/>
      <c r="M12" s="49"/>
      <c r="N12" s="49"/>
      <c r="O12" s="49"/>
      <c r="P12" s="49"/>
      <c r="Q12" s="49"/>
      <c r="R12" s="49"/>
      <c r="S12" s="50"/>
      <c r="T12" s="366"/>
      <c r="U12" s="367"/>
      <c r="V12" s="367"/>
      <c r="W12" s="367"/>
      <c r="X12" s="265" t="s">
        <v>424</v>
      </c>
      <c r="Y12" s="265"/>
      <c r="Z12" s="316" t="str">
        <f>IF($T$10&lt;&gt;1,"",VLOOKUP(TRUE,$T$7:$AB$9,7,FALSE))</f>
        <v/>
      </c>
      <c r="AA12" s="265" t="str">
        <f>IF($T$10&lt;&gt;1,"",VLOOKUP(TRUE,$T$7:$AB$9,8,FALSE))</f>
        <v/>
      </c>
      <c r="AB12" s="367"/>
    </row>
    <row r="13" spans="1:28" s="23" customFormat="1" ht="15" customHeight="1" x14ac:dyDescent="0.2">
      <c r="A13" s="47" t="s">
        <v>611</v>
      </c>
      <c r="B13" s="19"/>
      <c r="C13" s="19"/>
      <c r="D13" s="19"/>
      <c r="E13" s="19"/>
      <c r="F13" s="19"/>
      <c r="G13" s="19"/>
      <c r="H13" s="19"/>
      <c r="J13" s="19"/>
      <c r="K13" s="51"/>
      <c r="L13" s="52"/>
      <c r="M13" s="52"/>
      <c r="N13" s="52"/>
      <c r="O13" s="52"/>
      <c r="P13" s="52"/>
      <c r="Q13" s="52"/>
      <c r="R13" s="52"/>
      <c r="S13" s="53"/>
      <c r="T13" s="366"/>
      <c r="U13" s="367"/>
      <c r="V13" s="367"/>
      <c r="W13" s="367"/>
      <c r="X13" s="265" t="s">
        <v>208</v>
      </c>
      <c r="Y13" s="265"/>
      <c r="Z13" s="316" t="str">
        <f>IF($T$10&lt;&gt;1,"",VLOOKUP(TRUE,$T$7:$AB$9,7,FALSE))</f>
        <v/>
      </c>
      <c r="AA13" s="265" t="str">
        <f>IF($T$10&lt;&gt;1,"",VLOOKUP(TRUE,$T$7:$AB$9,8,FALSE))</f>
        <v/>
      </c>
      <c r="AB13" s="367"/>
    </row>
    <row r="14" spans="1:28" s="23" customFormat="1" ht="15" customHeight="1" x14ac:dyDescent="0.2">
      <c r="A14" s="47" t="s">
        <v>599</v>
      </c>
      <c r="B14" s="19"/>
      <c r="C14" s="19"/>
      <c r="D14" s="19"/>
      <c r="E14" s="19"/>
      <c r="F14" s="19"/>
      <c r="G14" s="19"/>
      <c r="H14" s="19"/>
      <c r="I14" s="19"/>
      <c r="J14" s="19"/>
      <c r="K14" s="51"/>
      <c r="L14" s="52"/>
      <c r="M14" s="52"/>
      <c r="N14" s="52"/>
      <c r="O14" s="52"/>
      <c r="P14" s="52"/>
      <c r="Q14" s="52"/>
      <c r="R14" s="52"/>
      <c r="S14" s="53"/>
      <c r="T14" s="366"/>
      <c r="U14" s="367"/>
      <c r="V14" s="367"/>
      <c r="W14" s="367"/>
      <c r="X14" s="265" t="s">
        <v>425</v>
      </c>
      <c r="Y14" s="265"/>
      <c r="Z14" s="316" t="str">
        <f>IF($T$10&lt;&gt;1,"",IF($T$9=TRUE,$Y$9,$Z$8))</f>
        <v/>
      </c>
      <c r="AA14" s="265" t="str">
        <f>IF($T$10&lt;&gt;1,"",IF(OR($G$37="",$P$37=""),"__.__.____ - __.__.____",IF($T$9=TRUE,CONCATENATE(TEXT(IF(DATE(YEAR($P$37),1,1)&lt;$G$37,$G$37,DATE(YEAR($P$37),1,1)),"TT.MM.JJJJ")," - ",TEXT($P$37,"TT.MM.JJJJ")),$AA$8)))</f>
        <v/>
      </c>
      <c r="AB14" s="367"/>
    </row>
    <row r="15" spans="1:28" s="23" customFormat="1" ht="15" customHeight="1" x14ac:dyDescent="0.2">
      <c r="A15" s="47" t="s">
        <v>600</v>
      </c>
      <c r="B15" s="19"/>
      <c r="C15" s="19"/>
      <c r="D15" s="19"/>
      <c r="E15" s="19"/>
      <c r="F15" s="19"/>
      <c r="G15" s="19"/>
      <c r="H15" s="19"/>
      <c r="I15" s="19"/>
      <c r="J15" s="19"/>
      <c r="K15" s="51"/>
      <c r="L15" s="52"/>
      <c r="M15" s="52"/>
      <c r="N15" s="52"/>
      <c r="O15" s="52"/>
      <c r="P15" s="52"/>
      <c r="Q15" s="52"/>
      <c r="R15" s="52"/>
      <c r="S15" s="53"/>
      <c r="T15" s="169"/>
      <c r="U15" s="165"/>
      <c r="V15" s="165"/>
      <c r="W15" s="165"/>
      <c r="X15" s="165"/>
      <c r="Y15" s="165"/>
      <c r="Z15" s="165"/>
      <c r="AA15" s="165"/>
      <c r="AB15" s="165"/>
    </row>
    <row r="16" spans="1:28" s="23" customFormat="1" ht="15" customHeight="1" x14ac:dyDescent="0.2">
      <c r="B16" s="19"/>
      <c r="C16" s="19"/>
      <c r="D16" s="19"/>
      <c r="E16" s="19"/>
      <c r="F16" s="19"/>
      <c r="G16" s="19"/>
      <c r="H16" s="19"/>
      <c r="I16" s="19"/>
      <c r="J16" s="19"/>
      <c r="K16" s="54"/>
      <c r="L16" s="55"/>
      <c r="M16" s="55"/>
      <c r="N16" s="55"/>
      <c r="O16" s="55"/>
      <c r="P16" s="55"/>
      <c r="Q16" s="55"/>
      <c r="R16" s="55"/>
      <c r="S16" s="56"/>
      <c r="T16" s="169"/>
      <c r="U16" s="165"/>
      <c r="V16" s="165"/>
      <c r="W16" s="165"/>
      <c r="X16" s="165"/>
      <c r="Y16" s="165"/>
      <c r="Z16" s="165"/>
      <c r="AA16" s="368"/>
      <c r="AB16" s="165"/>
    </row>
    <row r="17" spans="1:32" s="20" customFormat="1" ht="18" customHeight="1" x14ac:dyDescent="0.2">
      <c r="A17" s="23"/>
      <c r="B17" s="23"/>
      <c r="C17" s="23"/>
      <c r="D17" s="23"/>
      <c r="E17" s="23"/>
      <c r="F17" s="19"/>
      <c r="G17" s="19"/>
      <c r="H17" s="19"/>
      <c r="I17" s="19"/>
      <c r="J17" s="19"/>
      <c r="K17" s="57" t="s">
        <v>5</v>
      </c>
      <c r="L17" s="58"/>
      <c r="M17" s="58"/>
      <c r="N17" s="59"/>
      <c r="O17" s="529">
        <f ca="1">TODAY()</f>
        <v>44922</v>
      </c>
      <c r="P17" s="530"/>
      <c r="Q17" s="530"/>
      <c r="R17" s="530"/>
      <c r="S17" s="531"/>
      <c r="T17" s="169"/>
      <c r="U17" s="165"/>
      <c r="V17" s="165"/>
      <c r="W17" s="165"/>
      <c r="X17" s="165"/>
      <c r="Y17" s="165"/>
      <c r="Z17" s="165"/>
      <c r="AA17" s="368"/>
      <c r="AB17" s="165"/>
    </row>
    <row r="18" spans="1:32" s="20" customFormat="1" ht="18" customHeight="1" x14ac:dyDescent="0.2">
      <c r="A18" s="23"/>
      <c r="B18" s="23"/>
      <c r="C18" s="23"/>
      <c r="D18" s="23"/>
      <c r="E18" s="23"/>
      <c r="F18" s="19"/>
      <c r="G18" s="19"/>
      <c r="H18" s="19"/>
      <c r="I18" s="19"/>
      <c r="J18" s="19"/>
      <c r="K18" s="60" t="s">
        <v>3</v>
      </c>
      <c r="L18" s="61"/>
      <c r="M18" s="61"/>
      <c r="N18" s="62"/>
      <c r="O18" s="532"/>
      <c r="P18" s="533"/>
      <c r="Q18" s="533"/>
      <c r="R18" s="533"/>
      <c r="S18" s="534"/>
      <c r="T18" s="169"/>
      <c r="U18" s="165"/>
      <c r="V18" s="165"/>
      <c r="W18" s="165"/>
      <c r="X18" s="165"/>
      <c r="Y18" s="165"/>
      <c r="Z18" s="165"/>
      <c r="AA18" s="165"/>
      <c r="AB18" s="165"/>
      <c r="AD18" s="422"/>
      <c r="AE18" s="423" t="s">
        <v>594</v>
      </c>
      <c r="AF18" s="424"/>
    </row>
    <row r="19" spans="1:32" ht="5.0999999999999996" customHeight="1" x14ac:dyDescent="0.2">
      <c r="T19" s="168"/>
      <c r="U19" s="164"/>
      <c r="V19" s="164"/>
      <c r="W19" s="164"/>
      <c r="X19" s="164"/>
      <c r="Y19" s="164"/>
      <c r="Z19" s="164"/>
      <c r="AA19" s="164"/>
      <c r="AB19" s="164"/>
      <c r="AD19" s="425"/>
      <c r="AE19" s="426"/>
      <c r="AF19" s="427"/>
    </row>
    <row r="20" spans="1:32" ht="18" customHeight="1" x14ac:dyDescent="0.2">
      <c r="A20" s="513" t="str">
        <f>IFERROR(VLOOKUP(TRUE,T7:AB10,9,FALSE),AE18)</f>
        <v>Bitte den Nachweistyp auswählen!</v>
      </c>
      <c r="B20" s="514"/>
      <c r="C20" s="514"/>
      <c r="D20" s="514"/>
      <c r="E20" s="514"/>
      <c r="F20" s="514"/>
      <c r="G20" s="514"/>
      <c r="H20" s="514"/>
      <c r="I20" s="514"/>
      <c r="J20" s="514"/>
      <c r="K20" s="514"/>
      <c r="L20" s="514"/>
      <c r="M20" s="514"/>
      <c r="N20" s="514"/>
      <c r="O20" s="514"/>
      <c r="P20" s="514"/>
      <c r="Q20" s="514"/>
      <c r="R20" s="514"/>
      <c r="S20" s="515"/>
      <c r="T20" s="168"/>
      <c r="U20" s="164"/>
      <c r="V20" s="164"/>
      <c r="W20" s="164"/>
      <c r="X20" s="164"/>
      <c r="Y20" s="164"/>
      <c r="Z20" s="164"/>
      <c r="AA20" s="164"/>
      <c r="AB20" s="164"/>
      <c r="AD20" s="425"/>
      <c r="AE20" s="431"/>
      <c r="AF20" s="427"/>
    </row>
    <row r="21" spans="1:32" ht="15" customHeight="1" x14ac:dyDescent="0.2">
      <c r="A21" s="535" t="s">
        <v>13</v>
      </c>
      <c r="B21" s="536"/>
      <c r="C21" s="536"/>
      <c r="D21" s="536"/>
      <c r="E21" s="536"/>
      <c r="F21" s="536"/>
      <c r="G21" s="536"/>
      <c r="H21" s="536"/>
      <c r="I21" s="536"/>
      <c r="J21" s="536"/>
      <c r="K21" s="536"/>
      <c r="L21" s="536"/>
      <c r="M21" s="536"/>
      <c r="N21" s="536"/>
      <c r="O21" s="536"/>
      <c r="P21" s="536"/>
      <c r="Q21" s="536"/>
      <c r="R21" s="536"/>
      <c r="S21" s="537"/>
      <c r="T21" s="168"/>
      <c r="U21" s="164"/>
      <c r="V21" s="164"/>
      <c r="W21" s="164"/>
      <c r="X21" s="164"/>
      <c r="Y21" s="164"/>
      <c r="Z21" s="164"/>
      <c r="AA21" s="164"/>
      <c r="AB21" s="164"/>
      <c r="AD21" s="428"/>
      <c r="AE21" s="429"/>
      <c r="AF21" s="430"/>
    </row>
    <row r="22" spans="1:32" ht="12" customHeight="1" x14ac:dyDescent="0.2">
      <c r="A22" s="512" t="s">
        <v>339</v>
      </c>
      <c r="B22" s="512"/>
      <c r="C22" s="512"/>
      <c r="D22" s="512"/>
      <c r="E22" s="512"/>
      <c r="F22" s="512"/>
      <c r="G22" s="512"/>
      <c r="H22" s="512"/>
      <c r="I22" s="512"/>
      <c r="J22" s="512"/>
      <c r="K22" s="512"/>
      <c r="L22" s="512"/>
      <c r="M22" s="512"/>
      <c r="N22" s="512"/>
      <c r="O22" s="512"/>
      <c r="P22" s="512"/>
      <c r="Q22" s="512"/>
      <c r="R22" s="512"/>
      <c r="S22" s="512"/>
      <c r="T22" s="168"/>
      <c r="U22" s="164"/>
      <c r="V22" s="164"/>
      <c r="W22" s="164"/>
      <c r="X22" s="164"/>
      <c r="Y22" s="164"/>
      <c r="Z22" s="164"/>
      <c r="AA22" s="164"/>
      <c r="AB22" s="164"/>
    </row>
    <row r="23" spans="1:32" ht="12" customHeight="1" x14ac:dyDescent="0.2">
      <c r="A23" s="512"/>
      <c r="B23" s="512"/>
      <c r="C23" s="512"/>
      <c r="D23" s="512"/>
      <c r="E23" s="512"/>
      <c r="F23" s="512"/>
      <c r="G23" s="512"/>
      <c r="H23" s="512"/>
      <c r="I23" s="512"/>
      <c r="J23" s="512"/>
      <c r="K23" s="512"/>
      <c r="L23" s="512"/>
      <c r="M23" s="512"/>
      <c r="N23" s="512"/>
      <c r="O23" s="512"/>
      <c r="P23" s="512"/>
      <c r="Q23" s="512"/>
      <c r="R23" s="512"/>
      <c r="S23" s="512"/>
      <c r="T23" s="168"/>
      <c r="U23" s="164"/>
      <c r="V23" s="164"/>
      <c r="W23" s="164"/>
      <c r="X23" s="164"/>
      <c r="Y23" s="164"/>
      <c r="Z23" s="164"/>
      <c r="AA23" s="164"/>
      <c r="AB23" s="164"/>
    </row>
    <row r="24" spans="1:32" ht="12" customHeight="1" x14ac:dyDescent="0.2">
      <c r="A24" s="512"/>
      <c r="B24" s="512"/>
      <c r="C24" s="512"/>
      <c r="D24" s="512"/>
      <c r="E24" s="512"/>
      <c r="F24" s="512"/>
      <c r="G24" s="512"/>
      <c r="H24" s="512"/>
      <c r="I24" s="512"/>
      <c r="J24" s="512"/>
      <c r="K24" s="512"/>
      <c r="L24" s="512"/>
      <c r="M24" s="512"/>
      <c r="N24" s="512"/>
      <c r="O24" s="512"/>
      <c r="P24" s="512"/>
      <c r="Q24" s="512"/>
      <c r="R24" s="512"/>
      <c r="S24" s="512"/>
      <c r="T24" s="168"/>
      <c r="U24" s="164"/>
      <c r="V24" s="164"/>
      <c r="W24" s="164"/>
      <c r="X24" s="164"/>
      <c r="Y24" s="164"/>
      <c r="Z24" s="164"/>
      <c r="AA24" s="164"/>
      <c r="AB24" s="164"/>
    </row>
    <row r="25" spans="1:32" s="7" customFormat="1" ht="15" customHeight="1" x14ac:dyDescent="0.2">
      <c r="A25" s="4" t="s">
        <v>14</v>
      </c>
      <c r="B25" s="5"/>
      <c r="C25" s="5"/>
      <c r="D25" s="5"/>
      <c r="E25" s="5"/>
      <c r="F25" s="5"/>
      <c r="G25" s="5"/>
      <c r="H25" s="5"/>
      <c r="I25" s="5"/>
      <c r="J25" s="5"/>
      <c r="K25" s="5"/>
      <c r="L25" s="5"/>
      <c r="M25" s="5"/>
      <c r="N25" s="5"/>
      <c r="O25" s="5"/>
      <c r="P25" s="5"/>
      <c r="Q25" s="5"/>
      <c r="R25" s="5"/>
      <c r="S25" s="6"/>
      <c r="T25" s="168"/>
      <c r="U25" s="164"/>
      <c r="V25" s="164"/>
      <c r="W25" s="164"/>
      <c r="X25" s="164"/>
      <c r="Y25" s="164"/>
      <c r="Z25" s="164"/>
      <c r="AA25" s="164"/>
      <c r="AB25" s="164"/>
    </row>
    <row r="26" spans="1:32" ht="5.0999999999999996" customHeight="1" x14ac:dyDescent="0.2">
      <c r="A26" s="13"/>
      <c r="B26" s="14"/>
      <c r="C26" s="14"/>
      <c r="D26" s="14"/>
      <c r="E26" s="14"/>
      <c r="F26" s="14"/>
      <c r="G26" s="14"/>
      <c r="H26" s="14"/>
      <c r="I26" s="14"/>
      <c r="J26" s="14"/>
      <c r="K26" s="14"/>
      <c r="L26" s="14"/>
      <c r="M26" s="14"/>
      <c r="N26" s="14"/>
      <c r="O26" s="14"/>
      <c r="P26" s="14"/>
      <c r="Q26" s="14"/>
      <c r="R26" s="63"/>
      <c r="S26" s="15"/>
      <c r="T26" s="168"/>
      <c r="U26" s="164"/>
      <c r="V26" s="164"/>
      <c r="W26" s="164"/>
      <c r="X26" s="164"/>
      <c r="Y26" s="164"/>
      <c r="Z26" s="164"/>
      <c r="AA26" s="164"/>
      <c r="AB26" s="164"/>
    </row>
    <row r="27" spans="1:32" s="65" customFormat="1" ht="15" customHeight="1" x14ac:dyDescent="0.2">
      <c r="A27" s="501" t="s">
        <v>25</v>
      </c>
      <c r="B27" s="502"/>
      <c r="C27" s="502"/>
      <c r="D27" s="503"/>
      <c r="E27" s="490"/>
      <c r="F27" s="491"/>
      <c r="G27" s="491"/>
      <c r="H27" s="491"/>
      <c r="I27" s="491"/>
      <c r="J27" s="491"/>
      <c r="K27" s="491"/>
      <c r="L27" s="491"/>
      <c r="M27" s="491"/>
      <c r="N27" s="491"/>
      <c r="O27" s="491"/>
      <c r="P27" s="491"/>
      <c r="Q27" s="491"/>
      <c r="R27" s="492"/>
      <c r="S27" s="64"/>
      <c r="T27" s="170"/>
      <c r="U27" s="166"/>
      <c r="V27" s="166"/>
      <c r="W27" s="166"/>
      <c r="X27" s="166"/>
      <c r="Y27" s="166"/>
      <c r="Z27" s="166"/>
      <c r="AA27" s="166"/>
      <c r="AB27" s="166"/>
    </row>
    <row r="28" spans="1:32" s="65" customFormat="1" ht="15" customHeight="1" x14ac:dyDescent="0.2">
      <c r="A28" s="501"/>
      <c r="B28" s="502"/>
      <c r="C28" s="502"/>
      <c r="D28" s="503"/>
      <c r="E28" s="493"/>
      <c r="F28" s="494"/>
      <c r="G28" s="494"/>
      <c r="H28" s="494"/>
      <c r="I28" s="494"/>
      <c r="J28" s="494"/>
      <c r="K28" s="494"/>
      <c r="L28" s="494"/>
      <c r="M28" s="494"/>
      <c r="N28" s="494"/>
      <c r="O28" s="494"/>
      <c r="P28" s="494"/>
      <c r="Q28" s="494"/>
      <c r="R28" s="495"/>
      <c r="S28" s="64"/>
      <c r="T28" s="170"/>
      <c r="U28" s="166"/>
      <c r="V28" s="166"/>
      <c r="W28" s="166"/>
      <c r="X28" s="166"/>
      <c r="Y28" s="166"/>
      <c r="Z28" s="166"/>
      <c r="AA28" s="166"/>
      <c r="AB28" s="166"/>
    </row>
    <row r="29" spans="1:32" s="65" customFormat="1" ht="15" customHeight="1" x14ac:dyDescent="0.2">
      <c r="A29" s="501"/>
      <c r="B29" s="502"/>
      <c r="C29" s="502"/>
      <c r="D29" s="503"/>
      <c r="E29" s="496"/>
      <c r="F29" s="497"/>
      <c r="G29" s="497"/>
      <c r="H29" s="497"/>
      <c r="I29" s="497"/>
      <c r="J29" s="497"/>
      <c r="K29" s="497"/>
      <c r="L29" s="497"/>
      <c r="M29" s="497"/>
      <c r="N29" s="497"/>
      <c r="O29" s="497"/>
      <c r="P29" s="497"/>
      <c r="Q29" s="497"/>
      <c r="R29" s="498"/>
      <c r="S29" s="64"/>
      <c r="T29" s="170"/>
      <c r="U29" s="166"/>
      <c r="V29" s="166"/>
      <c r="W29" s="166"/>
      <c r="X29" s="166"/>
      <c r="Y29" s="166"/>
      <c r="Z29" s="166"/>
      <c r="AA29" s="166"/>
      <c r="AB29" s="166"/>
    </row>
    <row r="30" spans="1:32" ht="5.0999999999999996" customHeight="1" x14ac:dyDescent="0.2">
      <c r="A30" s="33"/>
      <c r="B30" s="11"/>
      <c r="C30" s="11"/>
      <c r="D30" s="11"/>
      <c r="E30" s="11"/>
      <c r="F30" s="11"/>
      <c r="G30" s="11"/>
      <c r="H30" s="11"/>
      <c r="I30" s="11"/>
      <c r="J30" s="11"/>
      <c r="K30" s="11"/>
      <c r="L30" s="11"/>
      <c r="M30" s="11"/>
      <c r="N30" s="11"/>
      <c r="O30" s="11"/>
      <c r="P30" s="11"/>
      <c r="Q30" s="11"/>
      <c r="R30" s="11"/>
      <c r="S30" s="25"/>
      <c r="T30" s="170"/>
      <c r="U30" s="166"/>
      <c r="V30" s="164"/>
      <c r="W30" s="164"/>
      <c r="X30" s="164"/>
      <c r="Y30" s="164"/>
      <c r="Z30" s="164"/>
      <c r="AA30" s="164"/>
      <c r="AB30" s="164"/>
    </row>
    <row r="31" spans="1:32" s="20" customFormat="1" ht="18" customHeight="1" x14ac:dyDescent="0.2">
      <c r="A31" s="34" t="s">
        <v>15</v>
      </c>
      <c r="B31" s="11"/>
      <c r="C31" s="11"/>
      <c r="D31" s="37"/>
      <c r="E31" s="509"/>
      <c r="F31" s="510"/>
      <c r="G31" s="510"/>
      <c r="H31" s="510"/>
      <c r="I31" s="511"/>
      <c r="J31" s="37"/>
      <c r="K31" s="37"/>
      <c r="L31" s="38" t="s">
        <v>4</v>
      </c>
      <c r="M31" s="509"/>
      <c r="N31" s="510"/>
      <c r="O31" s="510"/>
      <c r="P31" s="510"/>
      <c r="Q31" s="510"/>
      <c r="R31" s="511"/>
      <c r="S31" s="24"/>
      <c r="T31" s="170"/>
      <c r="U31" s="166"/>
      <c r="V31" s="165"/>
      <c r="W31" s="165"/>
      <c r="X31" s="165"/>
      <c r="Y31" s="165"/>
      <c r="Z31" s="165"/>
      <c r="AA31" s="165"/>
      <c r="AB31" s="165"/>
    </row>
    <row r="32" spans="1:32" ht="5.0999999999999996" customHeight="1" x14ac:dyDescent="0.2">
      <c r="A32" s="33"/>
      <c r="B32" s="11"/>
      <c r="C32" s="11"/>
      <c r="D32" s="11"/>
      <c r="E32" s="11"/>
      <c r="F32" s="11"/>
      <c r="G32" s="11"/>
      <c r="H32" s="11"/>
      <c r="I32" s="11"/>
      <c r="J32" s="11"/>
      <c r="K32" s="11"/>
      <c r="L32" s="11"/>
      <c r="M32" s="11"/>
      <c r="N32" s="11"/>
      <c r="O32" s="11"/>
      <c r="P32" s="11"/>
      <c r="Q32" s="11"/>
      <c r="R32" s="11"/>
      <c r="S32" s="25"/>
      <c r="T32" s="170"/>
      <c r="U32" s="166"/>
      <c r="V32" s="164"/>
      <c r="W32" s="164"/>
      <c r="X32" s="164"/>
      <c r="Y32" s="164"/>
      <c r="Z32" s="164"/>
      <c r="AA32" s="164"/>
      <c r="AB32" s="164"/>
    </row>
    <row r="33" spans="1:28" s="20" customFormat="1" ht="18" customHeight="1" x14ac:dyDescent="0.2">
      <c r="A33" s="34" t="s">
        <v>7</v>
      </c>
      <c r="B33" s="18"/>
      <c r="C33" s="18"/>
      <c r="D33" s="37"/>
      <c r="E33" s="526"/>
      <c r="F33" s="527"/>
      <c r="G33" s="527"/>
      <c r="H33" s="527"/>
      <c r="I33" s="527"/>
      <c r="J33" s="527"/>
      <c r="K33" s="527"/>
      <c r="L33" s="527"/>
      <c r="M33" s="527"/>
      <c r="N33" s="527"/>
      <c r="O33" s="527"/>
      <c r="P33" s="527"/>
      <c r="Q33" s="527"/>
      <c r="R33" s="528"/>
      <c r="S33" s="24"/>
      <c r="T33" s="170"/>
      <c r="U33" s="166"/>
      <c r="V33" s="165"/>
      <c r="W33" s="165"/>
      <c r="X33" s="165"/>
      <c r="Y33" s="165"/>
      <c r="Z33" s="165"/>
      <c r="AA33" s="165"/>
      <c r="AB33" s="165"/>
    </row>
    <row r="34" spans="1:28" ht="5.0999999999999996" customHeight="1" x14ac:dyDescent="0.2">
      <c r="A34" s="33"/>
      <c r="B34" s="11"/>
      <c r="C34" s="11"/>
      <c r="D34" s="11"/>
      <c r="E34" s="11"/>
      <c r="F34" s="11"/>
      <c r="G34" s="11"/>
      <c r="H34" s="11"/>
      <c r="I34" s="11"/>
      <c r="J34" s="11"/>
      <c r="K34" s="11"/>
      <c r="L34" s="11"/>
      <c r="M34" s="11"/>
      <c r="N34" s="11"/>
      <c r="O34" s="11"/>
      <c r="P34" s="11"/>
      <c r="Q34" s="11"/>
      <c r="R34" s="11"/>
      <c r="S34" s="25"/>
      <c r="T34" s="168"/>
      <c r="U34" s="164"/>
      <c r="V34" s="164"/>
      <c r="W34" s="164"/>
      <c r="X34" s="164"/>
      <c r="Y34" s="164"/>
      <c r="Z34" s="164"/>
      <c r="AA34" s="164"/>
      <c r="AB34" s="164"/>
    </row>
    <row r="35" spans="1:28" ht="18" customHeight="1" x14ac:dyDescent="0.2">
      <c r="A35" s="32" t="s">
        <v>16</v>
      </c>
      <c r="B35" s="11"/>
      <c r="C35" s="11"/>
      <c r="D35" s="11"/>
      <c r="E35" s="11"/>
      <c r="F35" s="11"/>
      <c r="G35" s="523"/>
      <c r="H35" s="524"/>
      <c r="I35" s="525"/>
      <c r="J35" s="11"/>
      <c r="K35" s="11"/>
      <c r="L35" s="11"/>
      <c r="M35" s="11"/>
      <c r="N35" s="11"/>
      <c r="O35" s="66" t="s">
        <v>17</v>
      </c>
      <c r="P35" s="523"/>
      <c r="Q35" s="524"/>
      <c r="R35" s="525"/>
      <c r="S35" s="25"/>
      <c r="T35" s="168"/>
      <c r="U35" s="164"/>
      <c r="V35" s="164"/>
      <c r="W35" s="164"/>
      <c r="X35" s="164"/>
      <c r="Y35" s="164"/>
      <c r="Z35" s="164"/>
      <c r="AA35" s="164"/>
      <c r="AB35" s="164"/>
    </row>
    <row r="36" spans="1:28" ht="5.0999999999999996" customHeight="1" x14ac:dyDescent="0.2">
      <c r="A36" s="33"/>
      <c r="B36" s="11"/>
      <c r="C36" s="11"/>
      <c r="D36" s="11"/>
      <c r="E36" s="11"/>
      <c r="F36" s="11"/>
      <c r="G36" s="11"/>
      <c r="H36" s="11"/>
      <c r="I36" s="11"/>
      <c r="J36" s="11"/>
      <c r="K36" s="11"/>
      <c r="L36" s="11"/>
      <c r="M36" s="11"/>
      <c r="N36" s="11"/>
      <c r="O36" s="11"/>
      <c r="P36" s="11"/>
      <c r="Q36" s="11"/>
      <c r="R36" s="11"/>
      <c r="S36" s="25"/>
      <c r="T36" s="168"/>
      <c r="U36" s="164"/>
      <c r="V36" s="164"/>
      <c r="W36" s="164"/>
      <c r="X36" s="164"/>
      <c r="Y36" s="164"/>
      <c r="Z36" s="164"/>
      <c r="AA36" s="164"/>
      <c r="AB36" s="164"/>
    </row>
    <row r="37" spans="1:28" ht="18" customHeight="1" x14ac:dyDescent="0.2">
      <c r="A37" s="32" t="s">
        <v>18</v>
      </c>
      <c r="B37" s="11"/>
      <c r="C37" s="11"/>
      <c r="D37" s="11"/>
      <c r="E37" s="11"/>
      <c r="F37" s="11"/>
      <c r="G37" s="523"/>
      <c r="H37" s="524"/>
      <c r="I37" s="525"/>
      <c r="J37" s="543" t="str">
        <f>IF(OR(G39="",P39=""),"",IF(AND(YEAR(G39)&lt;&gt;YEAR(P39),OR(T7=TRUE,T8=TRUE)),"Der Erklärungszeitraum muss innerhalb eines Jahres liegen!",IF(AND(OR(G39&lt;&gt;G37,P39&lt;&gt;P37),T9=TRUE),"Der Erklärungszeitraum muss dem Bewilligungszeitraum entsprechen!","")))</f>
        <v/>
      </c>
      <c r="K37" s="543"/>
      <c r="L37" s="543"/>
      <c r="M37" s="543"/>
      <c r="N37" s="543"/>
      <c r="O37" s="66" t="s">
        <v>19</v>
      </c>
      <c r="P37" s="523"/>
      <c r="Q37" s="524"/>
      <c r="R37" s="525"/>
      <c r="S37" s="25"/>
      <c r="T37" s="168"/>
      <c r="U37" s="164" t="s">
        <v>358</v>
      </c>
      <c r="V37" s="164"/>
      <c r="W37" s="164"/>
      <c r="X37" s="164"/>
      <c r="Y37" s="164"/>
      <c r="Z37" s="164"/>
      <c r="AA37" s="164"/>
      <c r="AB37" s="164"/>
    </row>
    <row r="38" spans="1:28" ht="5.0999999999999996" customHeight="1" x14ac:dyDescent="0.2">
      <c r="A38" s="33"/>
      <c r="B38" s="11"/>
      <c r="C38" s="11"/>
      <c r="D38" s="11"/>
      <c r="E38" s="11"/>
      <c r="F38" s="11"/>
      <c r="G38" s="11"/>
      <c r="H38" s="11"/>
      <c r="I38" s="11"/>
      <c r="J38" s="543"/>
      <c r="K38" s="543"/>
      <c r="L38" s="543"/>
      <c r="M38" s="543"/>
      <c r="N38" s="543"/>
      <c r="O38" s="27"/>
      <c r="P38" s="11"/>
      <c r="Q38" s="11"/>
      <c r="R38" s="11"/>
      <c r="S38" s="25"/>
      <c r="T38" s="168"/>
      <c r="U38" s="164"/>
      <c r="V38" s="164"/>
      <c r="W38" s="164"/>
      <c r="X38" s="164"/>
      <c r="Y38" s="164"/>
      <c r="Z38" s="164"/>
      <c r="AA38" s="164"/>
      <c r="AB38" s="164"/>
    </row>
    <row r="39" spans="1:28" ht="18" customHeight="1" x14ac:dyDescent="0.2">
      <c r="A39" s="32" t="s">
        <v>20</v>
      </c>
      <c r="B39" s="11"/>
      <c r="C39" s="11"/>
      <c r="D39" s="11"/>
      <c r="E39" s="11"/>
      <c r="F39" s="11"/>
      <c r="G39" s="486"/>
      <c r="H39" s="487"/>
      <c r="I39" s="488"/>
      <c r="J39" s="543"/>
      <c r="K39" s="543"/>
      <c r="L39" s="543"/>
      <c r="M39" s="543"/>
      <c r="N39" s="543"/>
      <c r="O39" s="66" t="s">
        <v>19</v>
      </c>
      <c r="P39" s="486"/>
      <c r="Q39" s="487"/>
      <c r="R39" s="488"/>
      <c r="S39" s="25"/>
      <c r="T39" s="168"/>
      <c r="U39" s="486" t="str">
        <f>IF(U37=0,"",IF($T$9=TRUE,U37,""))</f>
        <v/>
      </c>
      <c r="V39" s="487"/>
      <c r="W39" s="488"/>
      <c r="X39" s="164"/>
      <c r="Y39" s="164"/>
      <c r="Z39" s="164"/>
      <c r="AA39" s="164"/>
      <c r="AB39" s="164"/>
    </row>
    <row r="40" spans="1:28" ht="5.0999999999999996" customHeight="1" x14ac:dyDescent="0.2">
      <c r="A40" s="33"/>
      <c r="B40" s="11"/>
      <c r="C40" s="11"/>
      <c r="D40" s="11"/>
      <c r="E40" s="11"/>
      <c r="F40" s="11"/>
      <c r="G40" s="11"/>
      <c r="H40" s="11"/>
      <c r="I40" s="317"/>
      <c r="J40" s="11"/>
      <c r="K40" s="11"/>
      <c r="L40" s="11"/>
      <c r="M40" s="11"/>
      <c r="N40" s="11"/>
      <c r="O40" s="11"/>
      <c r="P40" s="11"/>
      <c r="Q40" s="11"/>
      <c r="R40" s="11"/>
      <c r="S40" s="25"/>
      <c r="T40" s="168"/>
      <c r="U40" s="164"/>
      <c r="V40" s="164"/>
      <c r="W40" s="164"/>
      <c r="X40" s="164"/>
      <c r="Y40" s="164"/>
      <c r="Z40" s="164"/>
      <c r="AA40" s="164"/>
      <c r="AB40" s="164"/>
    </row>
    <row r="41" spans="1:28" ht="18" customHeight="1" x14ac:dyDescent="0.2">
      <c r="A41" s="396" t="s">
        <v>475</v>
      </c>
      <c r="B41" s="397"/>
      <c r="C41" s="397"/>
      <c r="D41" s="397"/>
      <c r="E41" s="397"/>
      <c r="F41" s="397"/>
      <c r="G41" s="397"/>
      <c r="H41" s="397"/>
      <c r="I41" s="397"/>
      <c r="J41" s="397"/>
      <c r="K41" s="397"/>
      <c r="L41" s="397"/>
      <c r="M41" s="397"/>
      <c r="N41" s="397"/>
      <c r="P41" s="546" t="s">
        <v>474</v>
      </c>
      <c r="Q41" s="547"/>
      <c r="R41" s="548"/>
      <c r="S41" s="25"/>
      <c r="T41" s="549" t="s">
        <v>481</v>
      </c>
      <c r="U41" s="398" t="str">
        <f>IFERROR(VLOOKUP(P41,P42:V48,6,FALSE),"leer")</f>
        <v>leer</v>
      </c>
      <c r="V41" s="402" t="str">
        <f>IFERROR(VLOOKUP(P41,P42:V48,7,FALSE),"leer")</f>
        <v>leer</v>
      </c>
      <c r="W41" s="545" t="s">
        <v>482</v>
      </c>
      <c r="X41" s="164"/>
      <c r="Y41" s="164"/>
      <c r="Z41" s="164"/>
      <c r="AA41" s="164"/>
      <c r="AB41" s="164"/>
    </row>
    <row r="42" spans="1:28" ht="12" hidden="1" customHeight="1" x14ac:dyDescent="0.2">
      <c r="A42" s="394"/>
      <c r="B42" s="395"/>
      <c r="C42" s="395"/>
      <c r="D42" s="395"/>
      <c r="E42" s="395"/>
      <c r="F42" s="395"/>
      <c r="G42" s="395"/>
      <c r="H42" s="395"/>
      <c r="I42" s="395"/>
      <c r="J42" s="395"/>
      <c r="K42" s="395"/>
      <c r="L42" s="395"/>
      <c r="M42" s="395"/>
      <c r="N42" s="395"/>
      <c r="O42" s="544"/>
      <c r="P42" s="551" t="s">
        <v>474</v>
      </c>
      <c r="Q42" s="551"/>
      <c r="R42" s="551"/>
      <c r="S42" s="25"/>
      <c r="T42" s="549"/>
      <c r="U42" s="399" t="s">
        <v>476</v>
      </c>
      <c r="V42" s="403" t="s">
        <v>476</v>
      </c>
      <c r="W42" s="545"/>
      <c r="X42" s="164"/>
      <c r="Y42" s="164"/>
      <c r="Z42" s="164"/>
      <c r="AA42" s="164"/>
      <c r="AB42" s="164"/>
    </row>
    <row r="43" spans="1:28" ht="12" hidden="1" customHeight="1" x14ac:dyDescent="0.2">
      <c r="A43" s="394"/>
      <c r="B43" s="395"/>
      <c r="C43" s="395"/>
      <c r="D43" s="395"/>
      <c r="E43" s="395"/>
      <c r="F43" s="395"/>
      <c r="G43" s="395"/>
      <c r="H43" s="395"/>
      <c r="I43" s="395"/>
      <c r="J43" s="395"/>
      <c r="K43" s="395"/>
      <c r="L43" s="395"/>
      <c r="M43" s="395"/>
      <c r="N43" s="395"/>
      <c r="O43" s="544"/>
      <c r="P43" s="550">
        <v>41919</v>
      </c>
      <c r="Q43" s="550"/>
      <c r="R43" s="550"/>
      <c r="S43" s="25"/>
      <c r="T43" s="549"/>
      <c r="U43" s="399" t="s">
        <v>477</v>
      </c>
      <c r="V43" s="403" t="s">
        <v>478</v>
      </c>
      <c r="W43" s="545"/>
      <c r="X43" s="164"/>
      <c r="Y43" s="164"/>
      <c r="Z43" s="164"/>
      <c r="AA43" s="164"/>
      <c r="AB43" s="164"/>
    </row>
    <row r="44" spans="1:28" ht="12" hidden="1" customHeight="1" x14ac:dyDescent="0.2">
      <c r="A44" s="394"/>
      <c r="B44" s="395"/>
      <c r="C44" s="395"/>
      <c r="D44" s="395"/>
      <c r="E44" s="395"/>
      <c r="F44" s="395"/>
      <c r="J44" s="395"/>
      <c r="K44" s="395"/>
      <c r="L44" s="395"/>
      <c r="M44" s="395"/>
      <c r="N44" s="395"/>
      <c r="O44" s="544"/>
      <c r="P44" s="550">
        <v>42626</v>
      </c>
      <c r="Q44" s="550"/>
      <c r="R44" s="550"/>
      <c r="S44" s="25"/>
      <c r="T44" s="549"/>
      <c r="U44" s="400" t="s">
        <v>479</v>
      </c>
      <c r="V44" s="404" t="s">
        <v>478</v>
      </c>
      <c r="W44" s="545"/>
      <c r="X44" s="164"/>
      <c r="Y44" s="164"/>
      <c r="Z44" s="164"/>
      <c r="AA44" s="164"/>
      <c r="AB44" s="164"/>
    </row>
    <row r="45" spans="1:28" ht="12" hidden="1" customHeight="1" x14ac:dyDescent="0.2">
      <c r="A45" s="394"/>
      <c r="B45" s="395"/>
      <c r="C45" s="395"/>
      <c r="D45" s="395"/>
      <c r="E45" s="395"/>
      <c r="F45" s="395"/>
      <c r="G45" s="395"/>
      <c r="H45" s="395"/>
      <c r="I45" s="395"/>
      <c r="J45" s="395"/>
      <c r="K45" s="395"/>
      <c r="L45" s="395"/>
      <c r="M45" s="395"/>
      <c r="N45" s="395"/>
      <c r="O45" s="544"/>
      <c r="P45" s="550">
        <v>42881</v>
      </c>
      <c r="Q45" s="550"/>
      <c r="R45" s="550"/>
      <c r="S45" s="25"/>
      <c r="T45" s="549"/>
      <c r="U45" s="400" t="s">
        <v>479</v>
      </c>
      <c r="V45" s="404" t="s">
        <v>478</v>
      </c>
      <c r="W45" s="545"/>
      <c r="X45" s="164"/>
      <c r="Y45" s="164"/>
      <c r="Z45" s="164"/>
      <c r="AA45" s="164"/>
      <c r="AB45" s="164"/>
    </row>
    <row r="46" spans="1:28" ht="12" hidden="1" customHeight="1" x14ac:dyDescent="0.2">
      <c r="A46" s="394"/>
      <c r="B46" s="395"/>
      <c r="C46" s="395"/>
      <c r="D46" s="395"/>
      <c r="E46" s="395"/>
      <c r="F46" s="395"/>
      <c r="G46" s="395"/>
      <c r="H46" s="395"/>
      <c r="I46" s="395"/>
      <c r="J46" s="395"/>
      <c r="K46" s="395"/>
      <c r="L46" s="395"/>
      <c r="M46" s="395"/>
      <c r="N46" s="395"/>
      <c r="O46" s="544"/>
      <c r="P46" s="550">
        <v>43346</v>
      </c>
      <c r="Q46" s="550"/>
      <c r="R46" s="550"/>
      <c r="S46" s="25"/>
      <c r="T46" s="549"/>
      <c r="U46" s="400" t="s">
        <v>479</v>
      </c>
      <c r="V46" s="404" t="s">
        <v>480</v>
      </c>
      <c r="W46" s="545"/>
      <c r="X46" s="164"/>
      <c r="Y46" s="164"/>
      <c r="Z46" s="164"/>
      <c r="AA46" s="164"/>
      <c r="AB46" s="164"/>
    </row>
    <row r="47" spans="1:28" ht="12" hidden="1" customHeight="1" x14ac:dyDescent="0.2">
      <c r="A47" s="394"/>
      <c r="B47" s="395"/>
      <c r="C47" s="395"/>
      <c r="D47" s="395"/>
      <c r="E47" s="395"/>
      <c r="F47" s="395"/>
      <c r="G47" s="395"/>
      <c r="H47" s="395"/>
      <c r="I47" s="395"/>
      <c r="J47" s="395"/>
      <c r="K47" s="395"/>
      <c r="L47" s="395"/>
      <c r="M47" s="395"/>
      <c r="N47" s="395"/>
      <c r="O47" s="544"/>
      <c r="P47" s="550">
        <v>44475</v>
      </c>
      <c r="Q47" s="550"/>
      <c r="R47" s="550"/>
      <c r="S47" s="25"/>
      <c r="T47" s="549"/>
      <c r="U47" s="400" t="s">
        <v>479</v>
      </c>
      <c r="V47" s="404" t="s">
        <v>480</v>
      </c>
      <c r="W47" s="545"/>
      <c r="X47" s="164"/>
      <c r="Y47" s="164"/>
      <c r="Z47" s="164"/>
      <c r="AA47" s="164"/>
      <c r="AB47" s="164"/>
    </row>
    <row r="48" spans="1:28" ht="12" hidden="1" customHeight="1" x14ac:dyDescent="0.2">
      <c r="A48" s="394"/>
      <c r="B48" s="395"/>
      <c r="C48" s="395"/>
      <c r="D48" s="395"/>
      <c r="E48" s="395"/>
      <c r="F48" s="395"/>
      <c r="G48" s="395"/>
      <c r="H48" s="395"/>
      <c r="I48" s="395"/>
      <c r="J48" s="395"/>
      <c r="K48" s="395"/>
      <c r="L48" s="395"/>
      <c r="M48" s="395"/>
      <c r="N48" s="395"/>
      <c r="O48" s="544"/>
      <c r="P48" s="550"/>
      <c r="Q48" s="550"/>
      <c r="R48" s="550"/>
      <c r="S48" s="25"/>
      <c r="T48" s="549"/>
      <c r="U48" s="400"/>
      <c r="V48" s="404"/>
      <c r="W48" s="545"/>
      <c r="X48" s="164"/>
      <c r="Y48" s="164"/>
      <c r="Z48" s="164"/>
      <c r="AA48" s="164"/>
      <c r="AB48" s="164"/>
    </row>
    <row r="49" spans="1:28" ht="5.0999999999999996" customHeight="1" x14ac:dyDescent="0.2">
      <c r="A49" s="42"/>
      <c r="B49" s="16"/>
      <c r="C49" s="16"/>
      <c r="D49" s="16"/>
      <c r="E49" s="16"/>
      <c r="F49" s="16"/>
      <c r="G49" s="16"/>
      <c r="H49" s="16"/>
      <c r="I49" s="67"/>
      <c r="J49" s="16"/>
      <c r="K49" s="16"/>
      <c r="L49" s="16"/>
      <c r="M49" s="16"/>
      <c r="N49" s="16"/>
      <c r="O49" s="16"/>
      <c r="P49" s="16"/>
      <c r="Q49" s="16"/>
      <c r="R49" s="16"/>
      <c r="S49" s="17"/>
      <c r="T49" s="168"/>
      <c r="U49" s="164"/>
      <c r="V49" s="164"/>
      <c r="W49" s="164"/>
      <c r="X49" s="164"/>
      <c r="Y49" s="164"/>
      <c r="Z49" s="164"/>
      <c r="AA49" s="164"/>
      <c r="AB49" s="164"/>
    </row>
    <row r="50" spans="1:28" ht="12" customHeight="1" x14ac:dyDescent="0.2">
      <c r="F50" s="36"/>
      <c r="G50" s="36"/>
      <c r="H50" s="8"/>
      <c r="I50" s="68"/>
      <c r="J50" s="69"/>
      <c r="K50" s="69"/>
      <c r="L50" s="69"/>
      <c r="M50" s="69"/>
      <c r="N50" s="69"/>
      <c r="O50" s="69"/>
      <c r="P50" s="69"/>
      <c r="Q50" s="69"/>
      <c r="R50" s="69"/>
      <c r="T50" s="168"/>
      <c r="U50" s="401"/>
      <c r="V50" s="401"/>
      <c r="W50" s="164"/>
      <c r="X50" s="164"/>
      <c r="Y50" s="164"/>
      <c r="Z50" s="164"/>
      <c r="AA50" s="164"/>
      <c r="AB50" s="164"/>
    </row>
    <row r="51" spans="1:28" s="7" customFormat="1" ht="15" customHeight="1" x14ac:dyDescent="0.2">
      <c r="A51" s="4" t="s">
        <v>35</v>
      </c>
      <c r="B51" s="5"/>
      <c r="C51" s="5"/>
      <c r="D51" s="5"/>
      <c r="E51" s="5"/>
      <c r="F51" s="5"/>
      <c r="G51" s="5"/>
      <c r="H51" s="5"/>
      <c r="I51" s="5"/>
      <c r="J51" s="5"/>
      <c r="K51" s="5"/>
      <c r="L51" s="5"/>
      <c r="M51" s="5"/>
      <c r="N51" s="5"/>
      <c r="O51" s="5"/>
      <c r="P51" s="5"/>
      <c r="Q51" s="5"/>
      <c r="R51" s="5"/>
      <c r="S51" s="6"/>
      <c r="T51" s="168"/>
      <c r="U51" s="401"/>
      <c r="V51" s="401"/>
      <c r="W51" s="164"/>
      <c r="X51" s="164"/>
      <c r="Y51" s="164"/>
      <c r="Z51" s="164"/>
      <c r="AA51" s="164"/>
      <c r="AB51" s="164"/>
    </row>
    <row r="52" spans="1:28" ht="5.0999999999999996" customHeight="1" x14ac:dyDescent="0.2">
      <c r="A52" s="13"/>
      <c r="B52" s="14"/>
      <c r="C52" s="14"/>
      <c r="D52" s="14"/>
      <c r="E52" s="14"/>
      <c r="F52" s="35"/>
      <c r="G52" s="35"/>
      <c r="H52" s="70"/>
      <c r="I52" s="71"/>
      <c r="J52" s="72"/>
      <c r="K52" s="72"/>
      <c r="L52" s="72"/>
      <c r="M52" s="72"/>
      <c r="N52" s="72"/>
      <c r="O52" s="72"/>
      <c r="P52" s="72"/>
      <c r="Q52" s="72"/>
      <c r="R52" s="72"/>
      <c r="S52" s="15"/>
      <c r="T52" s="168"/>
      <c r="U52" s="164"/>
      <c r="V52" s="401"/>
      <c r="W52" s="164"/>
      <c r="X52" s="164"/>
      <c r="Y52" s="164"/>
      <c r="Z52" s="164"/>
      <c r="AA52" s="164"/>
      <c r="AB52" s="164"/>
    </row>
    <row r="53" spans="1:28" ht="18" customHeight="1" x14ac:dyDescent="0.2">
      <c r="A53" s="32" t="str">
        <f>CONCATENATE("bereits erhaltene Fördermittel bis zum ",IF(P39="","__.__.____",TEXT(P39,"TT.MM.JJJJ"))," (in €):")</f>
        <v>bereits erhaltene Fördermittel bis zum __.__.____ (in €):</v>
      </c>
      <c r="B53" s="11"/>
      <c r="C53" s="11"/>
      <c r="D53" s="11"/>
      <c r="E53" s="41"/>
      <c r="F53" s="73"/>
      <c r="G53" s="11"/>
      <c r="K53" s="540">
        <f>IF(OR(T7=TRUE,T8=TRUE),'Seite 2 ZN'!J38,IF(T9=TRUE,'Seite 2 VWN'!R38,0))</f>
        <v>0</v>
      </c>
      <c r="L53" s="541"/>
      <c r="M53" s="541"/>
      <c r="N53" s="542"/>
      <c r="S53" s="25"/>
      <c r="T53" s="168"/>
      <c r="U53" s="164"/>
      <c r="V53" s="401"/>
      <c r="W53" s="164"/>
      <c r="X53" s="164"/>
      <c r="Y53" s="164"/>
      <c r="Z53" s="164"/>
      <c r="AA53" s="164"/>
      <c r="AB53" s="164"/>
    </row>
    <row r="54" spans="1:28" ht="5.0999999999999996" customHeight="1" x14ac:dyDescent="0.2">
      <c r="A54" s="42"/>
      <c r="B54" s="16"/>
      <c r="C54" s="16"/>
      <c r="D54" s="16"/>
      <c r="E54" s="16"/>
      <c r="F54" s="16"/>
      <c r="G54" s="16"/>
      <c r="H54" s="16"/>
      <c r="I54" s="74"/>
      <c r="J54" s="74"/>
      <c r="K54" s="74"/>
      <c r="L54" s="74"/>
      <c r="M54" s="74"/>
      <c r="N54" s="74"/>
      <c r="O54" s="75"/>
      <c r="P54" s="75"/>
      <c r="Q54" s="75"/>
      <c r="R54" s="74"/>
      <c r="S54" s="17"/>
      <c r="T54" s="168"/>
      <c r="U54" s="164"/>
      <c r="V54" s="164"/>
      <c r="W54" s="164"/>
      <c r="X54" s="164"/>
      <c r="Y54" s="164"/>
      <c r="Z54" s="164"/>
      <c r="AA54" s="164"/>
      <c r="AB54" s="164"/>
    </row>
    <row r="55" spans="1:28" ht="12" customHeight="1" x14ac:dyDescent="0.2">
      <c r="D55" s="11"/>
      <c r="E55" s="11"/>
      <c r="F55" s="11"/>
      <c r="G55" s="11"/>
      <c r="I55" s="76"/>
      <c r="J55" s="76"/>
      <c r="K55" s="76"/>
      <c r="L55" s="76"/>
      <c r="M55" s="76"/>
      <c r="N55" s="76"/>
      <c r="O55" s="77"/>
      <c r="P55" s="77"/>
      <c r="Q55" s="77"/>
      <c r="R55" s="76"/>
      <c r="T55" s="168"/>
      <c r="U55" s="164"/>
      <c r="V55" s="164"/>
      <c r="W55" s="164"/>
      <c r="X55" s="164"/>
      <c r="Y55" s="164"/>
      <c r="Z55" s="164"/>
      <c r="AA55" s="164"/>
      <c r="AB55" s="164"/>
    </row>
    <row r="56" spans="1:28" s="7" customFormat="1" ht="15" customHeight="1" x14ac:dyDescent="0.2">
      <c r="A56" s="4" t="s">
        <v>342</v>
      </c>
      <c r="B56" s="5"/>
      <c r="C56" s="5"/>
      <c r="D56" s="5"/>
      <c r="E56" s="5"/>
      <c r="F56" s="5"/>
      <c r="G56" s="5"/>
      <c r="H56" s="5"/>
      <c r="I56" s="5"/>
      <c r="J56" s="5"/>
      <c r="K56" s="5"/>
      <c r="L56" s="5"/>
      <c r="M56" s="5"/>
      <c r="N56" s="5"/>
      <c r="O56" s="5"/>
      <c r="P56" s="5"/>
      <c r="Q56" s="5"/>
      <c r="R56" s="5"/>
      <c r="S56" s="6"/>
      <c r="T56" s="168"/>
      <c r="U56" s="164"/>
      <c r="V56" s="164"/>
      <c r="W56" s="164"/>
      <c r="X56" s="164"/>
      <c r="Y56" s="164"/>
      <c r="Z56" s="164"/>
      <c r="AA56" s="164"/>
      <c r="AB56" s="164"/>
    </row>
    <row r="57" spans="1:28" ht="5.0999999999999996" customHeight="1" x14ac:dyDescent="0.2">
      <c r="A57" s="13"/>
      <c r="B57" s="14"/>
      <c r="C57" s="14"/>
      <c r="D57" s="14"/>
      <c r="E57" s="14"/>
      <c r="F57" s="14"/>
      <c r="G57" s="14"/>
      <c r="H57" s="14"/>
      <c r="I57" s="269"/>
      <c r="J57" s="269"/>
      <c r="K57" s="269"/>
      <c r="L57" s="269"/>
      <c r="M57" s="269"/>
      <c r="N57" s="269"/>
      <c r="O57" s="270"/>
      <c r="P57" s="270"/>
      <c r="Q57" s="270"/>
      <c r="R57" s="269"/>
      <c r="S57" s="15"/>
      <c r="T57" s="168"/>
      <c r="U57" s="164"/>
      <c r="V57" s="164"/>
      <c r="W57" s="164"/>
      <c r="X57" s="164"/>
      <c r="Y57" s="164"/>
      <c r="Z57" s="164"/>
      <c r="AA57" s="164"/>
      <c r="AB57" s="164"/>
    </row>
    <row r="58" spans="1:28" ht="18" customHeight="1" x14ac:dyDescent="0.2">
      <c r="A58" s="32" t="str">
        <f>CONCATENATE("Anzahl der an die Teilnehmenden bis zum ",,IF(P39="","__.__.____",TEXT(P39,"TT.MM.JJJJ"))," ausgehändigten Teilnahmebescheinigungen:")</f>
        <v>Anzahl der an die Teilnehmenden bis zum __.__.____ ausgehändigten Teilnahmebescheinigungen:</v>
      </c>
      <c r="B58" s="11"/>
      <c r="C58" s="11"/>
      <c r="D58" s="11"/>
      <c r="E58" s="11"/>
      <c r="F58" s="11"/>
      <c r="G58" s="11"/>
      <c r="H58" s="11"/>
      <c r="I58" s="76"/>
      <c r="J58" s="76"/>
      <c r="K58" s="76"/>
      <c r="L58" s="76"/>
      <c r="M58" s="76"/>
      <c r="N58" s="76"/>
      <c r="O58" s="77"/>
      <c r="Q58" s="538"/>
      <c r="R58" s="539"/>
      <c r="S58" s="25"/>
      <c r="T58" s="168"/>
      <c r="U58" s="164"/>
      <c r="V58" s="164"/>
      <c r="W58" s="164"/>
      <c r="X58" s="164"/>
      <c r="Y58" s="164"/>
      <c r="Z58" s="164"/>
      <c r="AA58" s="164"/>
      <c r="AB58" s="164"/>
    </row>
    <row r="59" spans="1:28" ht="5.0999999999999996" customHeight="1" x14ac:dyDescent="0.2">
      <c r="A59" s="42"/>
      <c r="B59" s="16"/>
      <c r="C59" s="16"/>
      <c r="D59" s="16"/>
      <c r="E59" s="16"/>
      <c r="F59" s="16"/>
      <c r="G59" s="16"/>
      <c r="H59" s="16"/>
      <c r="I59" s="74"/>
      <c r="J59" s="74"/>
      <c r="K59" s="74"/>
      <c r="L59" s="74"/>
      <c r="M59" s="74"/>
      <c r="N59" s="74"/>
      <c r="O59" s="75"/>
      <c r="P59" s="75"/>
      <c r="Q59" s="75"/>
      <c r="R59" s="74"/>
      <c r="S59" s="17"/>
      <c r="T59" s="168"/>
      <c r="U59" s="164"/>
      <c r="V59" s="164"/>
      <c r="W59" s="164"/>
      <c r="X59" s="164"/>
      <c r="Y59" s="164"/>
      <c r="Z59" s="164"/>
      <c r="AA59" s="164"/>
      <c r="AB59" s="164"/>
    </row>
    <row r="60" spans="1:28" ht="12" customHeight="1" x14ac:dyDescent="0.2">
      <c r="D60" s="11"/>
      <c r="E60" s="11"/>
      <c r="F60" s="11"/>
      <c r="G60" s="11"/>
      <c r="I60" s="76"/>
      <c r="J60" s="76"/>
      <c r="K60" s="522" t="str">
        <f>IF(Q58="","Biite geben Sie unbedingt die Anzahl der ausgehändigten Teilnahmebescheinigungen an!","")</f>
        <v>Biite geben Sie unbedingt die Anzahl der ausgehändigten Teilnahmebescheinigungen an!</v>
      </c>
      <c r="L60" s="522"/>
      <c r="M60" s="522"/>
      <c r="N60" s="522"/>
      <c r="O60" s="522"/>
      <c r="P60" s="522"/>
      <c r="Q60" s="522"/>
      <c r="R60" s="522"/>
      <c r="T60" s="168"/>
      <c r="U60" s="164"/>
      <c r="V60" s="164"/>
      <c r="W60" s="164"/>
      <c r="X60" s="164"/>
      <c r="Y60" s="164"/>
      <c r="Z60" s="164"/>
      <c r="AA60" s="164"/>
      <c r="AB60" s="164"/>
    </row>
    <row r="61" spans="1:28" ht="12" customHeight="1" x14ac:dyDescent="0.2">
      <c r="D61" s="11"/>
      <c r="E61" s="11"/>
      <c r="F61" s="11"/>
      <c r="G61" s="11"/>
      <c r="I61" s="76"/>
      <c r="J61" s="76"/>
      <c r="K61" s="522"/>
      <c r="L61" s="522"/>
      <c r="M61" s="522"/>
      <c r="N61" s="522"/>
      <c r="O61" s="522"/>
      <c r="P61" s="522"/>
      <c r="Q61" s="522"/>
      <c r="R61" s="522"/>
      <c r="T61" s="168"/>
      <c r="U61" s="164"/>
      <c r="V61" s="164"/>
      <c r="W61" s="164"/>
      <c r="X61" s="164"/>
      <c r="Y61" s="164"/>
      <c r="Z61" s="164"/>
      <c r="AA61" s="164"/>
      <c r="AB61" s="164"/>
    </row>
    <row r="62" spans="1:28" ht="12" customHeight="1" x14ac:dyDescent="0.2">
      <c r="D62" s="11"/>
      <c r="E62" s="11"/>
      <c r="F62" s="11"/>
      <c r="G62" s="11"/>
      <c r="I62" s="76"/>
      <c r="J62" s="76"/>
      <c r="K62" s="522"/>
      <c r="L62" s="522"/>
      <c r="M62" s="522"/>
      <c r="N62" s="522"/>
      <c r="O62" s="522"/>
      <c r="P62" s="522"/>
      <c r="Q62" s="522"/>
      <c r="R62" s="522"/>
      <c r="T62" s="168"/>
      <c r="U62" s="164"/>
      <c r="V62" s="164"/>
      <c r="W62" s="164"/>
      <c r="X62" s="164"/>
      <c r="Y62" s="164"/>
      <c r="Z62" s="164"/>
      <c r="AA62" s="164"/>
      <c r="AB62" s="164"/>
    </row>
    <row r="63" spans="1:28" ht="12" customHeight="1" x14ac:dyDescent="0.2">
      <c r="D63" s="11"/>
      <c r="E63" s="11"/>
      <c r="F63" s="11"/>
      <c r="G63" s="11"/>
      <c r="I63" s="76"/>
      <c r="J63" s="76"/>
      <c r="K63" s="381"/>
      <c r="L63" s="381"/>
      <c r="M63" s="381"/>
      <c r="N63" s="381"/>
      <c r="O63" s="381"/>
      <c r="P63" s="381"/>
      <c r="Q63" s="381"/>
      <c r="R63" s="381"/>
      <c r="T63" s="168"/>
      <c r="U63" s="164"/>
      <c r="V63" s="164"/>
      <c r="W63" s="164"/>
      <c r="X63" s="164"/>
      <c r="Y63" s="164"/>
      <c r="Z63" s="164"/>
      <c r="AA63" s="164"/>
      <c r="AB63" s="164"/>
    </row>
    <row r="64" spans="1:28" ht="12" customHeight="1" x14ac:dyDescent="0.2">
      <c r="D64" s="11"/>
      <c r="E64" s="11"/>
      <c r="F64" s="11"/>
      <c r="G64" s="11"/>
      <c r="I64" s="76"/>
      <c r="J64" s="76"/>
      <c r="K64" s="381"/>
      <c r="L64" s="381"/>
      <c r="M64" s="381"/>
      <c r="N64" s="381"/>
      <c r="O64" s="381"/>
      <c r="P64" s="381"/>
      <c r="Q64" s="381"/>
      <c r="R64" s="381"/>
      <c r="T64" s="168"/>
      <c r="U64" s="164"/>
      <c r="V64" s="164"/>
      <c r="W64" s="164"/>
      <c r="X64" s="164"/>
      <c r="Y64" s="164"/>
      <c r="Z64" s="164"/>
      <c r="AA64" s="164"/>
      <c r="AB64" s="164"/>
    </row>
    <row r="65" spans="1:28" s="79" customFormat="1" ht="5.0999999999999996" customHeight="1" x14ac:dyDescent="0.2">
      <c r="A65" s="78"/>
      <c r="B65" s="78"/>
      <c r="C65" s="78"/>
      <c r="T65" s="168"/>
      <c r="U65" s="164"/>
      <c r="V65" s="164"/>
      <c r="W65" s="164"/>
      <c r="X65" s="164"/>
      <c r="Y65" s="164"/>
      <c r="Z65" s="164"/>
      <c r="AA65" s="164"/>
      <c r="AB65" s="164"/>
    </row>
    <row r="66" spans="1:28" ht="12" customHeight="1" x14ac:dyDescent="0.2">
      <c r="A66" s="8" t="s">
        <v>6</v>
      </c>
      <c r="B66" s="9" t="s">
        <v>601</v>
      </c>
      <c r="C66" s="9"/>
      <c r="D66" s="9"/>
      <c r="E66" s="9"/>
      <c r="F66" s="9"/>
      <c r="G66" s="9"/>
      <c r="H66" s="9"/>
      <c r="I66" s="9"/>
      <c r="J66" s="9"/>
      <c r="K66" s="9"/>
      <c r="L66" s="9"/>
      <c r="M66" s="9"/>
      <c r="N66" s="9"/>
      <c r="O66" s="9"/>
      <c r="P66" s="9"/>
      <c r="Q66" s="9"/>
      <c r="R66" s="9"/>
      <c r="S66" s="9"/>
      <c r="T66" s="171"/>
      <c r="U66" s="167"/>
      <c r="V66" s="167"/>
      <c r="W66" s="167"/>
      <c r="X66" s="167"/>
      <c r="Y66" s="167"/>
      <c r="Z66" s="167"/>
      <c r="AA66" s="167"/>
      <c r="AB66" s="167"/>
    </row>
    <row r="67" spans="1:28" ht="12" customHeight="1" x14ac:dyDescent="0.2">
      <c r="A67" s="10"/>
      <c r="B67" s="9" t="s">
        <v>602</v>
      </c>
      <c r="C67" s="9"/>
      <c r="D67" s="9"/>
      <c r="E67" s="9"/>
      <c r="F67" s="9"/>
      <c r="G67" s="9"/>
      <c r="H67" s="9"/>
      <c r="I67" s="9"/>
      <c r="J67" s="9"/>
      <c r="K67" s="9"/>
      <c r="L67" s="9"/>
      <c r="M67" s="9"/>
      <c r="N67" s="9"/>
      <c r="O67" s="9"/>
      <c r="P67" s="9"/>
      <c r="Q67" s="9"/>
      <c r="R67" s="9"/>
      <c r="S67" s="9"/>
      <c r="T67" s="168"/>
      <c r="U67" s="164"/>
      <c r="V67" s="164"/>
      <c r="W67" s="164"/>
      <c r="X67" s="164"/>
      <c r="Y67" s="164"/>
      <c r="Z67" s="164"/>
      <c r="AA67" s="164"/>
      <c r="AB67" s="164"/>
    </row>
    <row r="68" spans="1:28" ht="12" customHeight="1" x14ac:dyDescent="0.2">
      <c r="A68" s="10"/>
      <c r="B68" s="9" t="s">
        <v>603</v>
      </c>
      <c r="C68" s="9"/>
      <c r="D68" s="9"/>
      <c r="E68" s="9"/>
      <c r="F68" s="9"/>
      <c r="G68" s="9"/>
      <c r="H68" s="9"/>
      <c r="I68" s="9"/>
      <c r="J68" s="9"/>
      <c r="K68" s="9"/>
      <c r="L68" s="9"/>
      <c r="M68" s="9"/>
      <c r="N68" s="9"/>
      <c r="O68" s="9"/>
      <c r="P68" s="9"/>
      <c r="Q68" s="9"/>
      <c r="R68" s="9"/>
      <c r="S68" s="9"/>
      <c r="T68" s="168"/>
      <c r="U68" s="164"/>
      <c r="V68" s="164"/>
      <c r="W68" s="164"/>
      <c r="X68" s="164"/>
      <c r="Y68" s="164"/>
      <c r="Z68" s="164"/>
      <c r="AA68" s="164"/>
      <c r="AB68" s="164"/>
    </row>
    <row r="69" spans="1:28" ht="12" customHeight="1" x14ac:dyDescent="0.2">
      <c r="A69" s="10"/>
      <c r="B69" s="9"/>
      <c r="C69" s="9"/>
      <c r="D69" s="9"/>
      <c r="E69" s="9"/>
      <c r="F69" s="9"/>
      <c r="G69" s="9"/>
      <c r="H69" s="9"/>
      <c r="I69" s="9"/>
      <c r="J69" s="9"/>
      <c r="K69" s="9"/>
      <c r="L69" s="9"/>
      <c r="M69" s="9"/>
      <c r="N69" s="9"/>
      <c r="O69" s="9"/>
      <c r="P69" s="9"/>
      <c r="Q69" s="9"/>
      <c r="R69" s="9"/>
      <c r="S69" s="9"/>
      <c r="T69" s="168"/>
      <c r="U69" s="164"/>
      <c r="V69" s="164"/>
      <c r="W69" s="164"/>
      <c r="X69" s="164"/>
      <c r="Y69" s="164"/>
      <c r="Z69" s="164"/>
      <c r="AA69" s="164"/>
      <c r="AB69" s="164"/>
    </row>
    <row r="70" spans="1:28" s="79" customFormat="1" ht="12" customHeight="1" x14ac:dyDescent="0.2">
      <c r="A70" s="80"/>
      <c r="B70" s="81"/>
      <c r="C70" s="81"/>
      <c r="D70" s="81"/>
      <c r="E70" s="81"/>
      <c r="F70" s="81"/>
      <c r="G70" s="81"/>
      <c r="H70" s="81"/>
      <c r="I70" s="81"/>
      <c r="J70" s="81"/>
      <c r="K70" s="81"/>
      <c r="L70" s="81"/>
      <c r="M70" s="81"/>
      <c r="N70" s="81"/>
      <c r="O70" s="81"/>
      <c r="P70" s="81"/>
      <c r="Q70" s="81"/>
      <c r="R70" s="81"/>
      <c r="S70" s="81"/>
      <c r="T70" s="168"/>
      <c r="U70" s="164"/>
      <c r="V70" s="164"/>
      <c r="W70" s="164"/>
      <c r="X70" s="164"/>
      <c r="Y70" s="164"/>
      <c r="Z70" s="164"/>
      <c r="AA70" s="164"/>
      <c r="AB70" s="164"/>
    </row>
    <row r="71" spans="1:28" s="79" customFormat="1" ht="12" customHeight="1" x14ac:dyDescent="0.2">
      <c r="A71" s="44" t="str">
        <f>Änderungsdoku!$A$5</f>
        <v>VWN Weiterbildung - Anpassungsqualifizierung (B-DKS)</v>
      </c>
      <c r="B71" s="81"/>
      <c r="C71" s="81"/>
      <c r="D71" s="81"/>
      <c r="E71" s="81"/>
      <c r="F71" s="81"/>
      <c r="G71" s="81"/>
      <c r="H71" s="81"/>
      <c r="T71" s="171"/>
      <c r="U71" s="167"/>
      <c r="V71" s="167"/>
      <c r="W71" s="167"/>
      <c r="X71" s="167"/>
      <c r="Y71" s="167"/>
      <c r="Z71" s="167"/>
      <c r="AA71" s="167"/>
      <c r="AB71" s="167"/>
    </row>
    <row r="72" spans="1:28" s="79" customFormat="1" ht="12" customHeight="1" x14ac:dyDescent="0.2">
      <c r="A72" s="12" t="str">
        <f>CONCATENATE("Formularversion: ",LOOKUP(2,1/(Änderungsdoku!$A$1:$A$1002&lt;&gt;""),Änderungsdoku!A:A)," vom ",TEXT(VLOOKUP(LOOKUP(2,1/(Änderungsdoku!$A$1:$A$1002&lt;&gt;""),Änderungsdoku!A:A),Änderungsdoku!$A$1:$B$1002,2,FALSE),"TT.MM.JJ"),Änderungsdoku!$A$7)</f>
        <v>Formularversion: V 2.0 vom 02.01.23 - öffentlich -</v>
      </c>
      <c r="B72" s="81"/>
      <c r="C72" s="81"/>
      <c r="D72" s="81"/>
      <c r="E72" s="81"/>
      <c r="F72" s="81"/>
      <c r="G72" s="81"/>
      <c r="H72" s="81"/>
      <c r="I72" s="82"/>
      <c r="J72" s="82"/>
      <c r="K72" s="82"/>
      <c r="L72" s="82"/>
      <c r="M72" s="82"/>
      <c r="N72" s="82"/>
      <c r="O72" s="82"/>
      <c r="P72" s="82"/>
      <c r="Q72" s="82"/>
      <c r="R72" s="82"/>
      <c r="S72" s="83"/>
      <c r="T72" s="171"/>
      <c r="U72" s="167"/>
      <c r="V72" s="167"/>
      <c r="W72" s="167"/>
      <c r="X72" s="167"/>
      <c r="Y72" s="167"/>
      <c r="Z72" s="167"/>
      <c r="AA72" s="167"/>
      <c r="AB72" s="167"/>
    </row>
    <row r="73" spans="1:28" ht="12.75" customHeight="1" x14ac:dyDescent="0.2">
      <c r="T73" s="171"/>
      <c r="U73" s="167"/>
      <c r="V73" s="167"/>
      <c r="W73" s="167"/>
      <c r="X73" s="167"/>
      <c r="Y73" s="167"/>
      <c r="Z73" s="167"/>
      <c r="AA73" s="167"/>
      <c r="AB73" s="167"/>
    </row>
  </sheetData>
  <sheetProtection password="8067" sheet="1" objects="1" scenarios="1" selectLockedCells="1" autoFilter="0"/>
  <mergeCells count="39">
    <mergeCell ref="W41:W48"/>
    <mergeCell ref="P41:R41"/>
    <mergeCell ref="T41:T48"/>
    <mergeCell ref="P43:R43"/>
    <mergeCell ref="P42:R42"/>
    <mergeCell ref="P44:R44"/>
    <mergeCell ref="P45:R45"/>
    <mergeCell ref="P46:R46"/>
    <mergeCell ref="P47:R47"/>
    <mergeCell ref="P48:R48"/>
    <mergeCell ref="K60:R62"/>
    <mergeCell ref="G37:I37"/>
    <mergeCell ref="E33:R33"/>
    <mergeCell ref="O17:S17"/>
    <mergeCell ref="O18:S18"/>
    <mergeCell ref="A21:S21"/>
    <mergeCell ref="Q58:R58"/>
    <mergeCell ref="K53:N53"/>
    <mergeCell ref="G39:I39"/>
    <mergeCell ref="P37:R37"/>
    <mergeCell ref="G35:I35"/>
    <mergeCell ref="P35:R35"/>
    <mergeCell ref="J37:N39"/>
    <mergeCell ref="O42:O48"/>
    <mergeCell ref="V6:Y6"/>
    <mergeCell ref="U39:W39"/>
    <mergeCell ref="T4:AB4"/>
    <mergeCell ref="P39:R39"/>
    <mergeCell ref="E27:R29"/>
    <mergeCell ref="C9:I9"/>
    <mergeCell ref="A27:D29"/>
    <mergeCell ref="A9:B9"/>
    <mergeCell ref="A7:I7"/>
    <mergeCell ref="M31:R31"/>
    <mergeCell ref="A22:S24"/>
    <mergeCell ref="A8:I8"/>
    <mergeCell ref="A20:S20"/>
    <mergeCell ref="E31:I31"/>
    <mergeCell ref="A5:I6"/>
  </mergeCells>
  <dataValidations count="5">
    <dataValidation type="date" allowBlank="1" showErrorMessage="1" errorTitle="Erklärungszeitraum" error="Der Erklärungszeitraum muss im Bewilligungszeitraum liegen!" sqref="U39 G39 P39">
      <formula1>$G$37</formula1>
      <formula2>$P$37</formula2>
    </dataValidation>
    <dataValidation type="date" allowBlank="1" showErrorMessage="1" errorTitle="Bewilligungszeitraum" error="Der Bewilligungszeitraum muss zwischen 01.01.2014 und 31.12.2023 liegen!" sqref="G37:I37 P37:R37">
      <formula1>41640</formula1>
      <formula2>45291</formula2>
    </dataValidation>
    <dataValidation type="date" allowBlank="1" showErrorMessage="1" errorTitle="Datum" error="Das Datum muss zwischen 01.01.2014 und 31.12.2023 liegen!" sqref="G35:I35 P35:R35">
      <formula1>41640</formula1>
      <formula2>45291</formula2>
    </dataValidation>
    <dataValidation type="list" allowBlank="1" showInputMessage="1" showErrorMessage="1" errorTitle="Bewilligung nach Richtlinie" error="Bitte auswählen!" sqref="P41:R41">
      <formula1>$P$42:$P$47</formula1>
    </dataValidation>
    <dataValidation type="list" allowBlank="1" showErrorMessage="1" errorTitle="Nachweistyp" error="Bitte auswählen!" sqref="AE20">
      <formula1>"Zwischennachweis ,Verwendungsnachweis "</formula1>
    </dataValidation>
  </dataValidations>
  <pageMargins left="0.78740157480314965" right="0.19685039370078741" top="0.19685039370078741" bottom="0.19685039370078741" header="0.19685039370078741" footer="0.19685039370078741"/>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L78"/>
  <sheetViews>
    <sheetView showGridLines="0" zoomScaleNormal="100" workbookViewId="0">
      <selection activeCell="H15" sqref="H15"/>
    </sheetView>
  </sheetViews>
  <sheetFormatPr baseColWidth="10" defaultColWidth="11.42578125" defaultRowHeight="12" x14ac:dyDescent="0.2"/>
  <cols>
    <col min="1" max="1" width="4.7109375" style="126" customWidth="1"/>
    <col min="2" max="6" width="11.7109375" style="126" customWidth="1"/>
    <col min="7" max="7" width="0.85546875" style="126" customWidth="1"/>
    <col min="8" max="8" width="18.7109375" style="126" customWidth="1"/>
    <col min="9" max="9" width="0.85546875" style="126" customWidth="1"/>
    <col min="10" max="10" width="18.7109375" style="126" customWidth="1"/>
    <col min="11" max="11" width="0.85546875" style="126" customWidth="1"/>
    <col min="12" max="12" width="46" style="126" hidden="1" customWidth="1"/>
    <col min="13" max="16384" width="11.42578125" style="126"/>
  </cols>
  <sheetData>
    <row r="1" spans="1:12" ht="15" customHeight="1" x14ac:dyDescent="0.2">
      <c r="G1" s="28" t="s">
        <v>330</v>
      </c>
      <c r="H1" s="553">
        <f>'Seite 1'!$O$18</f>
        <v>0</v>
      </c>
      <c r="I1" s="554"/>
      <c r="J1" s="554"/>
      <c r="K1" s="555"/>
      <c r="L1" s="244" t="e">
        <f>IF('Seite 1'!T7=TRUE,'Seite 1'!T7,IF(AND('Seite 1'!T8=TRUE,'Seite 1'!#REF!=0),TRUE,FALSE))</f>
        <v>#REF!</v>
      </c>
    </row>
    <row r="2" spans="1:12" ht="15" customHeight="1" x14ac:dyDescent="0.2">
      <c r="G2" s="28" t="s">
        <v>332</v>
      </c>
      <c r="H2" s="553" t="str">
        <f>'Seite 1'!$Z$10</f>
        <v/>
      </c>
      <c r="I2" s="554"/>
      <c r="J2" s="554"/>
      <c r="K2" s="555"/>
      <c r="L2" s="242"/>
    </row>
    <row r="3" spans="1:12" ht="15" customHeight="1" x14ac:dyDescent="0.2">
      <c r="G3" s="28" t="s">
        <v>333</v>
      </c>
      <c r="H3" s="553" t="str">
        <f>'Seite 1'!$AA$10</f>
        <v/>
      </c>
      <c r="I3" s="554"/>
      <c r="J3" s="554"/>
      <c r="K3" s="555"/>
      <c r="L3" s="242"/>
    </row>
    <row r="4" spans="1:12" s="7" customFormat="1" ht="15" customHeight="1" x14ac:dyDescent="0.2">
      <c r="G4" s="117" t="s">
        <v>331</v>
      </c>
      <c r="H4" s="557">
        <f ca="1">'Seite 1'!$O$17</f>
        <v>44922</v>
      </c>
      <c r="I4" s="558"/>
      <c r="J4" s="558"/>
      <c r="K4" s="559"/>
      <c r="L4" s="164"/>
    </row>
    <row r="5" spans="1:12" s="7" customFormat="1" ht="12" customHeight="1" x14ac:dyDescent="0.2">
      <c r="A5" s="3"/>
      <c r="B5" s="3"/>
      <c r="C5" s="3"/>
      <c r="D5" s="3"/>
      <c r="E5" s="3"/>
      <c r="F5" s="3"/>
      <c r="G5" s="3"/>
      <c r="H5" s="3"/>
      <c r="I5" s="3"/>
      <c r="J5" s="3"/>
      <c r="K5" s="3"/>
      <c r="L5" s="164"/>
    </row>
    <row r="6" spans="1:12" s="7" customFormat="1" ht="15" customHeight="1" x14ac:dyDescent="0.2">
      <c r="A6" s="4" t="s">
        <v>344</v>
      </c>
      <c r="B6" s="5"/>
      <c r="C6" s="5"/>
      <c r="D6" s="5"/>
      <c r="E6" s="5"/>
      <c r="F6" s="5"/>
      <c r="G6" s="5"/>
      <c r="H6" s="5"/>
      <c r="I6" s="5"/>
      <c r="J6" s="5"/>
      <c r="K6" s="6"/>
      <c r="L6" s="243"/>
    </row>
    <row r="7" spans="1:12" s="7" customFormat="1" ht="5.0999999999999996" customHeight="1" x14ac:dyDescent="0.2">
      <c r="A7" s="126"/>
      <c r="B7" s="126"/>
      <c r="C7" s="126"/>
      <c r="D7" s="126"/>
      <c r="E7" s="126"/>
      <c r="F7" s="126"/>
      <c r="G7" s="126"/>
      <c r="H7" s="126"/>
      <c r="I7" s="126"/>
      <c r="J7" s="126"/>
      <c r="K7" s="126"/>
      <c r="L7" s="164"/>
    </row>
    <row r="8" spans="1:12" s="7" customFormat="1" ht="15" customHeight="1" x14ac:dyDescent="0.2">
      <c r="A8" s="216" t="s">
        <v>365</v>
      </c>
      <c r="B8" s="123"/>
      <c r="C8" s="123"/>
      <c r="D8" s="123"/>
      <c r="E8" s="123"/>
      <c r="F8" s="123"/>
      <c r="G8" s="123"/>
      <c r="H8" s="123"/>
      <c r="I8" s="123"/>
      <c r="J8" s="123"/>
      <c r="K8" s="124"/>
      <c r="L8" s="243"/>
    </row>
    <row r="9" spans="1:12" s="3" customFormat="1" ht="5.0999999999999996" customHeight="1" x14ac:dyDescent="0.2">
      <c r="A9" s="13"/>
      <c r="B9" s="14"/>
      <c r="C9" s="14"/>
      <c r="D9" s="14"/>
      <c r="E9" s="14"/>
      <c r="F9" s="14"/>
      <c r="G9" s="14"/>
      <c r="H9" s="14"/>
      <c r="I9" s="14"/>
      <c r="J9" s="14"/>
      <c r="K9" s="15"/>
      <c r="L9" s="164"/>
    </row>
    <row r="10" spans="1:12" ht="12.95" customHeight="1" x14ac:dyDescent="0.2">
      <c r="A10" s="220"/>
      <c r="B10" s="127"/>
      <c r="C10" s="127"/>
      <c r="D10" s="127"/>
      <c r="E10" s="127"/>
      <c r="F10" s="127"/>
      <c r="G10" s="127"/>
      <c r="H10" s="239" t="s">
        <v>26</v>
      </c>
      <c r="I10" s="221"/>
      <c r="J10" s="239" t="s">
        <v>209</v>
      </c>
      <c r="K10" s="222"/>
      <c r="L10" s="242"/>
    </row>
    <row r="11" spans="1:12" ht="12.95" customHeight="1" x14ac:dyDescent="0.2">
      <c r="A11" s="220"/>
      <c r="B11" s="127"/>
      <c r="C11" s="127"/>
      <c r="D11" s="127"/>
      <c r="E11" s="127"/>
      <c r="F11" s="127"/>
      <c r="G11" s="127"/>
      <c r="H11" s="318" t="str">
        <f>IF(MAX('Seite 1'!$G$35,'Seite 1'!$P$35)=0,"__.__.____",MAX('Seite 1'!$G$35,'Seite 1'!$P$35))</f>
        <v>__.__.____</v>
      </c>
      <c r="I11" s="223"/>
      <c r="J11" s="320" t="s">
        <v>210</v>
      </c>
      <c r="K11" s="222"/>
      <c r="L11" s="242"/>
    </row>
    <row r="12" spans="1:12" ht="12.95" customHeight="1" x14ac:dyDescent="0.2">
      <c r="A12" s="220"/>
      <c r="B12" s="127"/>
      <c r="C12" s="127"/>
      <c r="D12" s="127"/>
      <c r="E12" s="127"/>
      <c r="F12" s="127"/>
      <c r="G12" s="127"/>
      <c r="H12" s="321"/>
      <c r="I12" s="223"/>
      <c r="J12" s="219"/>
      <c r="K12" s="222"/>
      <c r="L12" s="242"/>
    </row>
    <row r="13" spans="1:12" ht="5.0999999999999996" customHeight="1" x14ac:dyDescent="0.2">
      <c r="A13" s="220"/>
      <c r="B13" s="127"/>
      <c r="C13" s="127"/>
      <c r="D13" s="127"/>
      <c r="E13" s="127"/>
      <c r="F13" s="127"/>
      <c r="G13" s="127"/>
      <c r="H13" s="157"/>
      <c r="I13" s="223"/>
      <c r="J13" s="224"/>
      <c r="K13" s="222"/>
      <c r="L13" s="242"/>
    </row>
    <row r="14" spans="1:12" ht="15" customHeight="1" x14ac:dyDescent="0.2">
      <c r="A14" s="220"/>
      <c r="B14" s="127"/>
      <c r="C14" s="125"/>
      <c r="D14" s="125"/>
      <c r="E14" s="125"/>
      <c r="F14" s="125"/>
      <c r="G14" s="127"/>
      <c r="H14" s="225" t="s">
        <v>8</v>
      </c>
      <c r="I14" s="127"/>
      <c r="J14" s="225" t="s">
        <v>8</v>
      </c>
      <c r="K14" s="222"/>
      <c r="L14" s="242"/>
    </row>
    <row r="15" spans="1:12" ht="15" customHeight="1" x14ac:dyDescent="0.2">
      <c r="A15" s="129" t="s">
        <v>1</v>
      </c>
      <c r="B15" s="84" t="s">
        <v>181</v>
      </c>
      <c r="C15" s="84"/>
      <c r="D15" s="84"/>
      <c r="E15" s="84"/>
      <c r="F15" s="84"/>
      <c r="G15" s="127"/>
      <c r="H15" s="267"/>
      <c r="I15" s="127"/>
      <c r="J15" s="298">
        <f>'Übersicht TN-StEK'!$J$1006</f>
        <v>0</v>
      </c>
      <c r="K15" s="222"/>
      <c r="L15" s="242"/>
    </row>
    <row r="16" spans="1:12" ht="5.0999999999999996" customHeight="1" x14ac:dyDescent="0.2">
      <c r="A16" s="129"/>
      <c r="B16" s="118"/>
      <c r="C16" s="84"/>
      <c r="D16" s="84"/>
      <c r="E16" s="84"/>
      <c r="F16" s="84"/>
      <c r="G16" s="84"/>
      <c r="H16" s="84"/>
      <c r="I16" s="84"/>
      <c r="J16" s="84"/>
      <c r="K16" s="222"/>
      <c r="L16" s="242"/>
    </row>
    <row r="17" spans="1:12" ht="15" customHeight="1" x14ac:dyDescent="0.2">
      <c r="A17" s="129" t="s">
        <v>2</v>
      </c>
      <c r="B17" s="84" t="s">
        <v>340</v>
      </c>
      <c r="C17" s="125"/>
      <c r="D17" s="125"/>
      <c r="E17" s="125"/>
      <c r="F17" s="125"/>
      <c r="G17" s="127"/>
      <c r="H17" s="267"/>
      <c r="I17" s="127"/>
      <c r="J17" s="298">
        <f>'Übersicht TN-Ausgaben'!$E$12</f>
        <v>0</v>
      </c>
      <c r="K17" s="222"/>
      <c r="L17" s="242"/>
    </row>
    <row r="18" spans="1:12" ht="5.0999999999999996" customHeight="1" x14ac:dyDescent="0.2">
      <c r="A18" s="128"/>
      <c r="B18" s="125"/>
      <c r="C18" s="125"/>
      <c r="D18" s="125"/>
      <c r="E18" s="125"/>
      <c r="F18" s="125"/>
      <c r="G18" s="127"/>
      <c r="H18" s="127"/>
      <c r="I18" s="127"/>
      <c r="J18" s="226"/>
      <c r="K18" s="222"/>
      <c r="L18" s="242"/>
    </row>
    <row r="19" spans="1:12" ht="15" customHeight="1" x14ac:dyDescent="0.2">
      <c r="A19" s="130" t="s">
        <v>346</v>
      </c>
      <c r="B19" s="125"/>
      <c r="C19" s="125"/>
      <c r="D19" s="125"/>
      <c r="E19" s="125"/>
      <c r="F19" s="125"/>
      <c r="G19" s="222"/>
      <c r="H19" s="299">
        <f>ROUND(H15,2)+ROUND(H17,2)</f>
        <v>0</v>
      </c>
      <c r="I19" s="253"/>
      <c r="J19" s="299">
        <f>ROUND(J15,2)+ROUND(J17,2)</f>
        <v>0</v>
      </c>
      <c r="K19" s="222"/>
      <c r="L19" s="242"/>
    </row>
    <row r="20" spans="1:12" ht="5.0999999999999996" customHeight="1" x14ac:dyDescent="0.2">
      <c r="A20" s="130"/>
      <c r="B20" s="125"/>
      <c r="C20" s="125"/>
      <c r="D20" s="125"/>
      <c r="E20" s="125"/>
      <c r="F20" s="125"/>
      <c r="G20" s="127"/>
      <c r="H20" s="271"/>
      <c r="I20" s="127"/>
      <c r="J20" s="271"/>
      <c r="K20" s="222"/>
      <c r="L20" s="242"/>
    </row>
    <row r="21" spans="1:12" ht="15" customHeight="1" x14ac:dyDescent="0.2">
      <c r="A21" s="129" t="s">
        <v>348</v>
      </c>
      <c r="B21" s="84" t="s">
        <v>347</v>
      </c>
      <c r="C21" s="125"/>
      <c r="D21" s="125"/>
      <c r="E21" s="125"/>
      <c r="F21" s="125"/>
      <c r="G21" s="127"/>
      <c r="H21" s="267"/>
      <c r="I21" s="127"/>
      <c r="J21" s="300">
        <f>'Belegliste Einnahmen Projekttät'!G12</f>
        <v>0</v>
      </c>
      <c r="K21" s="222"/>
      <c r="L21" s="242"/>
    </row>
    <row r="22" spans="1:12" ht="5.0999999999999996" customHeight="1" x14ac:dyDescent="0.2">
      <c r="A22" s="128"/>
      <c r="B22" s="125"/>
      <c r="C22" s="125"/>
      <c r="D22" s="125"/>
      <c r="E22" s="125"/>
      <c r="F22" s="125"/>
      <c r="G22" s="127"/>
      <c r="H22" s="271"/>
      <c r="I22" s="127"/>
      <c r="J22" s="271"/>
      <c r="K22" s="222"/>
      <c r="L22" s="242"/>
    </row>
    <row r="23" spans="1:12" ht="15" customHeight="1" x14ac:dyDescent="0.2">
      <c r="A23" s="130" t="s">
        <v>27</v>
      </c>
      <c r="B23" s="125"/>
      <c r="C23" s="125"/>
      <c r="D23" s="125"/>
      <c r="E23" s="125"/>
      <c r="F23" s="125"/>
      <c r="G23" s="127"/>
      <c r="H23" s="299">
        <f>H19-ROUND(H21,2)</f>
        <v>0</v>
      </c>
      <c r="I23" s="127"/>
      <c r="J23" s="299">
        <f>J19-J21</f>
        <v>0</v>
      </c>
      <c r="K23" s="222"/>
      <c r="L23" s="242"/>
    </row>
    <row r="24" spans="1:12" ht="5.0999999999999996" customHeight="1" x14ac:dyDescent="0.2">
      <c r="A24" s="254"/>
      <c r="B24" s="227"/>
      <c r="C24" s="227"/>
      <c r="D24" s="227"/>
      <c r="E24" s="227"/>
      <c r="F24" s="227"/>
      <c r="G24" s="227"/>
      <c r="H24" s="227"/>
      <c r="I24" s="227"/>
      <c r="J24" s="227"/>
      <c r="K24" s="228"/>
      <c r="L24" s="242"/>
    </row>
    <row r="25" spans="1:12" ht="12" customHeight="1" x14ac:dyDescent="0.2">
      <c r="A25" s="229"/>
      <c r="B25" s="125"/>
      <c r="C25" s="125"/>
      <c r="D25" s="125"/>
      <c r="E25" s="125"/>
      <c r="F25" s="125"/>
      <c r="L25" s="242"/>
    </row>
    <row r="26" spans="1:12" ht="15" customHeight="1" x14ac:dyDescent="0.2">
      <c r="A26" s="216" t="s">
        <v>366</v>
      </c>
      <c r="B26" s="123"/>
      <c r="C26" s="123"/>
      <c r="D26" s="123"/>
      <c r="E26" s="123"/>
      <c r="F26" s="123"/>
      <c r="G26" s="123"/>
      <c r="H26" s="123"/>
      <c r="I26" s="123"/>
      <c r="J26" s="123"/>
      <c r="K26" s="124"/>
      <c r="L26" s="242"/>
    </row>
    <row r="27" spans="1:12" ht="5.0999999999999996" customHeight="1" x14ac:dyDescent="0.2">
      <c r="A27" s="240"/>
      <c r="B27" s="251"/>
      <c r="C27" s="251"/>
      <c r="D27" s="251"/>
      <c r="E27" s="251"/>
      <c r="F27" s="251"/>
      <c r="G27" s="251"/>
      <c r="H27" s="251"/>
      <c r="I27" s="251"/>
      <c r="J27" s="251"/>
      <c r="K27" s="238"/>
      <c r="L27" s="242"/>
    </row>
    <row r="28" spans="1:12" ht="12.95" customHeight="1" x14ac:dyDescent="0.2">
      <c r="A28" s="230"/>
      <c r="B28" s="125"/>
      <c r="C28" s="125"/>
      <c r="D28" s="125"/>
      <c r="E28" s="125"/>
      <c r="F28" s="125"/>
      <c r="G28" s="125"/>
      <c r="H28" s="239" t="s">
        <v>26</v>
      </c>
      <c r="I28" s="221"/>
      <c r="J28" s="217" t="s">
        <v>209</v>
      </c>
      <c r="K28" s="237"/>
      <c r="L28" s="242"/>
    </row>
    <row r="29" spans="1:12" ht="12.95" customHeight="1" x14ac:dyDescent="0.2">
      <c r="A29" s="230"/>
      <c r="B29" s="125"/>
      <c r="C29" s="125"/>
      <c r="D29" s="125"/>
      <c r="E29" s="125"/>
      <c r="F29" s="125"/>
      <c r="G29" s="125"/>
      <c r="H29" s="318" t="str">
        <f>IF(MAX('Seite 1'!$G$35,'Seite 1'!$P$35)=0,"__.__.____",MAX('Seite 1'!$G$35,'Seite 1'!$P$35))</f>
        <v>__.__.____</v>
      </c>
      <c r="I29" s="223"/>
      <c r="J29" s="319" t="s">
        <v>210</v>
      </c>
      <c r="K29" s="231"/>
      <c r="L29" s="242"/>
    </row>
    <row r="30" spans="1:12" ht="12.95" customHeight="1" x14ac:dyDescent="0.2">
      <c r="A30" s="230"/>
      <c r="B30" s="125"/>
      <c r="C30" s="125"/>
      <c r="D30" s="125"/>
      <c r="E30" s="125"/>
      <c r="F30" s="125"/>
      <c r="G30" s="125"/>
      <c r="H30" s="321"/>
      <c r="I30" s="223"/>
      <c r="J30" s="219"/>
      <c r="K30" s="231"/>
      <c r="L30" s="242"/>
    </row>
    <row r="31" spans="1:12" ht="5.0999999999999996" customHeight="1" x14ac:dyDescent="0.2">
      <c r="A31" s="230"/>
      <c r="B31" s="125"/>
      <c r="C31" s="125"/>
      <c r="D31" s="125"/>
      <c r="E31" s="125"/>
      <c r="F31" s="125"/>
      <c r="G31" s="125"/>
      <c r="H31" s="157"/>
      <c r="I31" s="223"/>
      <c r="J31" s="224"/>
      <c r="K31" s="231"/>
      <c r="L31" s="242"/>
    </row>
    <row r="32" spans="1:12" ht="15" customHeight="1" x14ac:dyDescent="0.2">
      <c r="A32" s="128" t="s">
        <v>1</v>
      </c>
      <c r="B32" s="125" t="s">
        <v>453</v>
      </c>
      <c r="C32" s="125"/>
      <c r="D32" s="125"/>
      <c r="E32" s="125"/>
      <c r="F32" s="125"/>
      <c r="G32" s="125"/>
      <c r="H32" s="225" t="s">
        <v>8</v>
      </c>
      <c r="I32" s="127"/>
      <c r="J32" s="225" t="s">
        <v>8</v>
      </c>
      <c r="K32" s="231"/>
      <c r="L32" s="242"/>
    </row>
    <row r="33" spans="1:12" ht="15" customHeight="1" x14ac:dyDescent="0.2">
      <c r="A33" s="129" t="s">
        <v>459</v>
      </c>
      <c r="B33" s="84" t="s">
        <v>454</v>
      </c>
      <c r="C33" s="84"/>
      <c r="D33" s="84"/>
      <c r="E33" s="84"/>
      <c r="F33" s="84"/>
      <c r="G33" s="127"/>
      <c r="H33" s="369"/>
      <c r="I33" s="379"/>
      <c r="J33" s="372">
        <f>'Belegliste Einnahmen'!F13</f>
        <v>0</v>
      </c>
      <c r="K33" s="222"/>
      <c r="L33" s="244" t="str">
        <f>CONCATENATE(A33," ",B33)</f>
        <v>1.1 Eigenmittel des Antragstellers</v>
      </c>
    </row>
    <row r="34" spans="1:12" ht="15" customHeight="1" x14ac:dyDescent="0.2">
      <c r="A34" s="129" t="s">
        <v>456</v>
      </c>
      <c r="B34" s="84" t="s">
        <v>460</v>
      </c>
      <c r="C34" s="84"/>
      <c r="D34" s="84"/>
      <c r="E34" s="84"/>
      <c r="F34" s="84"/>
      <c r="G34" s="127"/>
      <c r="H34" s="370"/>
      <c r="I34" s="379"/>
      <c r="J34" s="373">
        <f>'Belegliste Einnahmen'!F14</f>
        <v>0</v>
      </c>
      <c r="K34" s="222"/>
      <c r="L34" s="244" t="str">
        <f t="shared" ref="L34:L35" si="0">CONCATENATE(A34," ",B34)</f>
        <v>1.2 Einnahmen von Dritten</v>
      </c>
    </row>
    <row r="35" spans="1:12" ht="15" customHeight="1" x14ac:dyDescent="0.2">
      <c r="A35" s="129" t="s">
        <v>457</v>
      </c>
      <c r="B35" s="84" t="s">
        <v>458</v>
      </c>
      <c r="C35" s="84"/>
      <c r="D35" s="84"/>
      <c r="E35" s="84"/>
      <c r="F35" s="84"/>
      <c r="G35" s="127"/>
      <c r="H35" s="371"/>
      <c r="I35" s="379"/>
      <c r="J35" s="374">
        <f>'Belegliste Einnahmen'!F15</f>
        <v>0</v>
      </c>
      <c r="K35" s="222"/>
      <c r="L35" s="244" t="str">
        <f t="shared" si="0"/>
        <v>1.3 Mittel von Stiftungen und Spenden, Sonstiges</v>
      </c>
    </row>
    <row r="36" spans="1:12" ht="15" customHeight="1" x14ac:dyDescent="0.2">
      <c r="A36" s="129"/>
      <c r="B36" s="118" t="s">
        <v>455</v>
      </c>
      <c r="C36" s="125"/>
      <c r="D36" s="125"/>
      <c r="E36" s="125"/>
      <c r="F36" s="125"/>
      <c r="G36" s="127"/>
      <c r="H36" s="338">
        <f>SUMPRODUCT(ROUND(H33:H35,2))</f>
        <v>0</v>
      </c>
      <c r="I36" s="379"/>
      <c r="J36" s="338">
        <f>SUMPRODUCT(ROUND(J33:J35,2))</f>
        <v>0</v>
      </c>
      <c r="K36" s="222"/>
      <c r="L36" s="244"/>
    </row>
    <row r="37" spans="1:12" ht="5.0999999999999996" customHeight="1" x14ac:dyDescent="0.2">
      <c r="A37" s="129"/>
      <c r="B37" s="84"/>
      <c r="C37" s="84"/>
      <c r="D37" s="84"/>
      <c r="E37" s="84"/>
      <c r="F37" s="84"/>
      <c r="G37" s="127"/>
      <c r="H37" s="11"/>
      <c r="I37" s="379"/>
      <c r="J37" s="11"/>
      <c r="K37" s="222"/>
      <c r="L37" s="244"/>
    </row>
    <row r="38" spans="1:12" ht="15" customHeight="1" x14ac:dyDescent="0.2">
      <c r="A38" s="128" t="s">
        <v>2</v>
      </c>
      <c r="B38" s="125" t="s">
        <v>349</v>
      </c>
      <c r="C38" s="125"/>
      <c r="D38" s="125"/>
      <c r="E38" s="125"/>
      <c r="F38" s="125"/>
      <c r="G38" s="127"/>
      <c r="H38" s="267"/>
      <c r="I38" s="379"/>
      <c r="J38" s="298">
        <f>'Belegliste Einnahmen'!F16</f>
        <v>0</v>
      </c>
      <c r="K38" s="222"/>
      <c r="L38" s="244" t="s">
        <v>461</v>
      </c>
    </row>
    <row r="39" spans="1:12" ht="5.0999999999999996" customHeight="1" x14ac:dyDescent="0.2">
      <c r="A39" s="129"/>
      <c r="B39" s="118"/>
      <c r="C39" s="118"/>
      <c r="D39" s="118"/>
      <c r="E39" s="118"/>
      <c r="F39" s="118"/>
      <c r="G39" s="127"/>
      <c r="H39" s="11"/>
      <c r="I39" s="379"/>
      <c r="J39" s="11"/>
      <c r="K39" s="222"/>
      <c r="L39" s="242"/>
    </row>
    <row r="40" spans="1:12" ht="15" customHeight="1" x14ac:dyDescent="0.2">
      <c r="A40" s="130" t="s">
        <v>10</v>
      </c>
      <c r="B40" s="118"/>
      <c r="C40" s="118"/>
      <c r="D40" s="118"/>
      <c r="E40" s="118"/>
      <c r="F40" s="118"/>
      <c r="G40" s="222"/>
      <c r="H40" s="299">
        <f>H36+ROUND(H38,2)</f>
        <v>0</v>
      </c>
      <c r="I40" s="380"/>
      <c r="J40" s="299">
        <f>J36+ROUND(J38,2)</f>
        <v>0</v>
      </c>
      <c r="K40" s="222"/>
      <c r="L40" s="242"/>
    </row>
    <row r="41" spans="1:12" ht="5.0999999999999996" customHeight="1" x14ac:dyDescent="0.2">
      <c r="A41" s="232"/>
      <c r="B41" s="233"/>
      <c r="C41" s="233"/>
      <c r="D41" s="233"/>
      <c r="E41" s="233"/>
      <c r="F41" s="233"/>
      <c r="G41" s="227"/>
      <c r="H41" s="227"/>
      <c r="I41" s="227"/>
      <c r="J41" s="227"/>
      <c r="K41" s="228"/>
      <c r="L41" s="242"/>
    </row>
    <row r="42" spans="1:12" ht="12" customHeight="1" x14ac:dyDescent="0.2">
      <c r="A42" s="120"/>
      <c r="B42" s="121"/>
      <c r="C42" s="121"/>
      <c r="D42" s="121"/>
      <c r="E42" s="121"/>
      <c r="F42" s="121"/>
      <c r="L42" s="242"/>
    </row>
    <row r="43" spans="1:12" ht="15" customHeight="1" x14ac:dyDescent="0.2">
      <c r="A43" s="216" t="s">
        <v>324</v>
      </c>
      <c r="B43" s="123"/>
      <c r="C43" s="123"/>
      <c r="D43" s="123"/>
      <c r="E43" s="123"/>
      <c r="F43" s="123"/>
      <c r="G43" s="123"/>
      <c r="H43" s="123"/>
      <c r="I43" s="123"/>
      <c r="J43" s="123"/>
      <c r="K43" s="124"/>
      <c r="L43" s="242"/>
    </row>
    <row r="44" spans="1:12" ht="5.0999999999999996" customHeight="1" x14ac:dyDescent="0.2">
      <c r="A44" s="249"/>
      <c r="B44" s="250"/>
      <c r="C44" s="250"/>
      <c r="D44" s="250"/>
      <c r="E44" s="250"/>
      <c r="F44" s="250"/>
      <c r="G44" s="251"/>
      <c r="H44" s="251"/>
      <c r="I44" s="251"/>
      <c r="J44" s="251"/>
      <c r="K44" s="238"/>
      <c r="L44" s="242"/>
    </row>
    <row r="45" spans="1:12" ht="15" customHeight="1" x14ac:dyDescent="0.2">
      <c r="A45" s="252"/>
      <c r="B45" s="85" t="s">
        <v>325</v>
      </c>
      <c r="C45" s="121"/>
      <c r="D45" s="121"/>
      <c r="E45" s="121"/>
      <c r="F45" s="121"/>
      <c r="G45" s="127"/>
      <c r="H45" s="375">
        <f>H23-H40</f>
        <v>0</v>
      </c>
      <c r="I45" s="127"/>
      <c r="K45" s="222"/>
      <c r="L45" s="242"/>
    </row>
    <row r="46" spans="1:12" ht="5.0999999999999996" customHeight="1" x14ac:dyDescent="0.2">
      <c r="A46" s="252"/>
      <c r="B46" s="85"/>
      <c r="C46" s="121"/>
      <c r="D46" s="121"/>
      <c r="E46" s="121"/>
      <c r="F46" s="121"/>
      <c r="G46" s="127"/>
      <c r="H46" s="384"/>
      <c r="I46" s="127"/>
      <c r="J46" s="383"/>
      <c r="K46" s="222"/>
      <c r="L46" s="242"/>
    </row>
    <row r="47" spans="1:12" ht="15" customHeight="1" x14ac:dyDescent="0.2">
      <c r="A47" s="252"/>
      <c r="B47" s="84" t="str">
        <f>IF(J47&gt;0,"Mehrausgaben (in €)",IF(J47&lt;0,"Überzahlung (in €)","Mehrausgaben/Überzahlung (in €)"))</f>
        <v>Mehrausgaben/Überzahlung (in €)</v>
      </c>
      <c r="C47" s="121"/>
      <c r="D47" s="121"/>
      <c r="E47" s="121"/>
      <c r="F47" s="121"/>
      <c r="G47" s="127"/>
      <c r="H47" s="127"/>
      <c r="I47" s="127"/>
      <c r="J47" s="375">
        <f>J23-J40</f>
        <v>0</v>
      </c>
      <c r="K47" s="222"/>
      <c r="L47" s="242"/>
    </row>
    <row r="48" spans="1:12" ht="5.0999999999999996" customHeight="1" x14ac:dyDescent="0.2">
      <c r="A48" s="232"/>
      <c r="B48" s="233"/>
      <c r="C48" s="233"/>
      <c r="D48" s="233"/>
      <c r="E48" s="233"/>
      <c r="F48" s="233"/>
      <c r="G48" s="227"/>
      <c r="H48" s="227"/>
      <c r="I48" s="227"/>
      <c r="J48" s="227"/>
      <c r="K48" s="228"/>
      <c r="L48" s="242"/>
    </row>
    <row r="49" spans="1:12" ht="12" customHeight="1" x14ac:dyDescent="0.2">
      <c r="A49" s="120"/>
      <c r="B49" s="121"/>
      <c r="C49" s="121"/>
      <c r="D49" s="121"/>
      <c r="E49" s="121"/>
      <c r="F49" s="121"/>
      <c r="L49" s="242"/>
    </row>
    <row r="50" spans="1:12" ht="12" customHeight="1" x14ac:dyDescent="0.2">
      <c r="A50" s="120"/>
      <c r="B50" s="121"/>
      <c r="C50" s="121"/>
      <c r="D50" s="121"/>
      <c r="E50" s="121"/>
      <c r="F50" s="121"/>
      <c r="L50" s="242"/>
    </row>
    <row r="51" spans="1:12" ht="12" customHeight="1" x14ac:dyDescent="0.2">
      <c r="A51" s="120"/>
      <c r="B51" s="121"/>
      <c r="C51" s="121"/>
      <c r="D51" s="121"/>
      <c r="E51" s="121"/>
      <c r="F51" s="121"/>
      <c r="L51" s="242"/>
    </row>
    <row r="52" spans="1:12" ht="12" customHeight="1" x14ac:dyDescent="0.2">
      <c r="A52" s="120"/>
      <c r="B52" s="121"/>
      <c r="C52" s="121"/>
      <c r="D52" s="121"/>
      <c r="E52" s="121"/>
      <c r="F52" s="121"/>
      <c r="L52" s="242"/>
    </row>
    <row r="53" spans="1:12" ht="12" customHeight="1" x14ac:dyDescent="0.2">
      <c r="A53" s="120"/>
      <c r="B53" s="121"/>
      <c r="C53" s="121"/>
      <c r="D53" s="121"/>
      <c r="E53" s="121"/>
      <c r="F53" s="121"/>
      <c r="L53" s="242"/>
    </row>
    <row r="54" spans="1:12" s="20" customFormat="1" ht="12" customHeight="1" x14ac:dyDescent="0.2">
      <c r="A54" s="556"/>
      <c r="B54" s="556"/>
      <c r="C54" s="556"/>
      <c r="D54" s="556"/>
      <c r="F54" s="560"/>
      <c r="G54" s="560"/>
      <c r="H54" s="560"/>
      <c r="I54" s="560"/>
      <c r="J54" s="560"/>
      <c r="K54" s="560"/>
      <c r="L54" s="165"/>
    </row>
    <row r="55" spans="1:12" s="20" customFormat="1" ht="12" customHeight="1" x14ac:dyDescent="0.2">
      <c r="A55" s="552"/>
      <c r="B55" s="552"/>
      <c r="C55" s="552"/>
      <c r="D55" s="382">
        <f ca="1">IF('Seite 1'!$O$17="","",'Seite 1'!$O$17)</f>
        <v>44922</v>
      </c>
      <c r="F55" s="561"/>
      <c r="G55" s="561"/>
      <c r="H55" s="561"/>
      <c r="I55" s="561"/>
      <c r="J55" s="561"/>
      <c r="K55" s="561"/>
      <c r="L55" s="165"/>
    </row>
    <row r="56" spans="1:12" s="23" customFormat="1" ht="12" customHeight="1" x14ac:dyDescent="0.2">
      <c r="A56" s="149" t="s">
        <v>0</v>
      </c>
      <c r="B56" s="19"/>
      <c r="C56" s="19"/>
      <c r="D56" s="19"/>
      <c r="E56" s="19"/>
      <c r="F56" s="21" t="s">
        <v>21</v>
      </c>
      <c r="G56" s="149"/>
      <c r="I56" s="234"/>
      <c r="K56" s="234"/>
      <c r="L56" s="165"/>
    </row>
    <row r="57" spans="1:12" s="23" customFormat="1" ht="12" customHeight="1" x14ac:dyDescent="0.2">
      <c r="A57" s="19"/>
      <c r="B57" s="19"/>
      <c r="C57" s="19"/>
      <c r="D57" s="19"/>
      <c r="E57" s="19"/>
      <c r="F57" s="149" t="s">
        <v>322</v>
      </c>
      <c r="G57" s="149"/>
      <c r="I57" s="19"/>
      <c r="K57" s="19"/>
      <c r="L57" s="165"/>
    </row>
    <row r="58" spans="1:12" s="23" customFormat="1" ht="12" customHeight="1" x14ac:dyDescent="0.2">
      <c r="A58" s="19"/>
      <c r="B58" s="19"/>
      <c r="C58" s="19"/>
      <c r="D58" s="19"/>
      <c r="E58" s="19"/>
      <c r="F58" s="149"/>
      <c r="G58" s="149"/>
      <c r="I58" s="19"/>
      <c r="K58" s="19"/>
      <c r="L58" s="165"/>
    </row>
    <row r="59" spans="1:12" s="23" customFormat="1" ht="12" customHeight="1" x14ac:dyDescent="0.2">
      <c r="A59" s="19"/>
      <c r="B59" s="19"/>
      <c r="C59" s="19"/>
      <c r="D59" s="19"/>
      <c r="E59" s="19"/>
      <c r="F59" s="149"/>
      <c r="G59" s="149"/>
      <c r="I59" s="19"/>
      <c r="K59" s="19"/>
      <c r="L59" s="165"/>
    </row>
    <row r="60" spans="1:12" s="23" customFormat="1" ht="12" customHeight="1" x14ac:dyDescent="0.2">
      <c r="A60" s="19"/>
      <c r="B60" s="19"/>
      <c r="C60" s="19"/>
      <c r="D60" s="19"/>
      <c r="E60" s="19"/>
      <c r="F60" s="149"/>
      <c r="G60" s="149"/>
      <c r="I60" s="19"/>
      <c r="K60" s="19"/>
      <c r="L60" s="165"/>
    </row>
    <row r="61" spans="1:12" s="23" customFormat="1" ht="12" customHeight="1" x14ac:dyDescent="0.2">
      <c r="A61" s="19"/>
      <c r="B61" s="19"/>
      <c r="C61" s="19"/>
      <c r="D61" s="19"/>
      <c r="E61" s="19"/>
      <c r="F61" s="149"/>
      <c r="G61" s="149"/>
      <c r="I61" s="19"/>
      <c r="K61" s="19"/>
      <c r="L61" s="165"/>
    </row>
    <row r="62" spans="1:12" s="23" customFormat="1" ht="12" customHeight="1" x14ac:dyDescent="0.2">
      <c r="A62" s="19"/>
      <c r="B62" s="19"/>
      <c r="C62" s="19"/>
      <c r="D62" s="19"/>
      <c r="E62" s="19"/>
      <c r="F62" s="149"/>
      <c r="G62" s="149"/>
      <c r="I62" s="19"/>
      <c r="K62" s="19"/>
      <c r="L62" s="165"/>
    </row>
    <row r="63" spans="1:12" s="23" customFormat="1" ht="12" customHeight="1" x14ac:dyDescent="0.2">
      <c r="A63" s="19"/>
      <c r="B63" s="19"/>
      <c r="C63" s="19"/>
      <c r="D63" s="19"/>
      <c r="E63" s="19"/>
      <c r="F63" s="149"/>
      <c r="G63" s="149"/>
      <c r="I63" s="19"/>
      <c r="K63" s="19"/>
      <c r="L63" s="165"/>
    </row>
    <row r="64" spans="1:12" s="23" customFormat="1" ht="12" customHeight="1" x14ac:dyDescent="0.2">
      <c r="A64" s="19"/>
      <c r="B64" s="19"/>
      <c r="C64" s="19"/>
      <c r="D64" s="19"/>
      <c r="E64" s="19"/>
      <c r="F64" s="149"/>
      <c r="G64" s="149"/>
      <c r="I64" s="19"/>
      <c r="K64" s="19"/>
      <c r="L64" s="165"/>
    </row>
    <row r="65" spans="1:12" s="23" customFormat="1" ht="12" customHeight="1" x14ac:dyDescent="0.2">
      <c r="A65" s="19"/>
      <c r="B65" s="19"/>
      <c r="C65" s="19"/>
      <c r="D65" s="19"/>
      <c r="E65" s="19"/>
      <c r="F65" s="149"/>
      <c r="G65" s="149"/>
      <c r="I65" s="19"/>
      <c r="K65" s="19"/>
      <c r="L65" s="165"/>
    </row>
    <row r="66" spans="1:12" s="23" customFormat="1" ht="12" customHeight="1" x14ac:dyDescent="0.2">
      <c r="A66" s="19"/>
      <c r="B66" s="19"/>
      <c r="C66" s="19"/>
      <c r="D66" s="19"/>
      <c r="E66" s="19"/>
      <c r="F66" s="149"/>
      <c r="G66" s="149"/>
      <c r="I66" s="19"/>
      <c r="K66" s="19"/>
      <c r="L66" s="165"/>
    </row>
    <row r="67" spans="1:12" s="23" customFormat="1" ht="12" customHeight="1" x14ac:dyDescent="0.2">
      <c r="A67" s="19"/>
      <c r="B67" s="19"/>
      <c r="C67" s="19"/>
      <c r="D67" s="19"/>
      <c r="E67" s="19"/>
      <c r="F67" s="149"/>
      <c r="G67" s="149"/>
      <c r="I67" s="19"/>
      <c r="K67" s="19"/>
      <c r="L67" s="165"/>
    </row>
    <row r="68" spans="1:12" s="23" customFormat="1" ht="12" customHeight="1" x14ac:dyDescent="0.2">
      <c r="A68" s="19"/>
      <c r="B68" s="19"/>
      <c r="C68" s="19"/>
      <c r="D68" s="19"/>
      <c r="E68" s="19"/>
      <c r="F68" s="149"/>
      <c r="G68" s="149"/>
      <c r="I68" s="19"/>
      <c r="K68" s="19"/>
      <c r="L68" s="165"/>
    </row>
    <row r="69" spans="1:12" s="23" customFormat="1" ht="12" customHeight="1" x14ac:dyDescent="0.2">
      <c r="A69" s="19"/>
      <c r="B69" s="19"/>
      <c r="C69" s="19"/>
      <c r="D69" s="19"/>
      <c r="E69" s="19"/>
      <c r="F69" s="149"/>
      <c r="G69" s="149"/>
      <c r="I69" s="19"/>
      <c r="K69" s="19"/>
      <c r="L69" s="165"/>
    </row>
    <row r="70" spans="1:12" s="23" customFormat="1" ht="12" customHeight="1" x14ac:dyDescent="0.2">
      <c r="A70" s="19"/>
      <c r="B70" s="19"/>
      <c r="C70" s="19"/>
      <c r="D70" s="19"/>
      <c r="E70" s="19"/>
      <c r="F70" s="149"/>
      <c r="G70" s="149"/>
      <c r="I70" s="19"/>
      <c r="K70" s="19"/>
      <c r="L70" s="165"/>
    </row>
    <row r="71" spans="1:12" s="23" customFormat="1" ht="12" customHeight="1" x14ac:dyDescent="0.2">
      <c r="A71" s="19"/>
      <c r="B71" s="19"/>
      <c r="C71" s="19"/>
      <c r="D71" s="19"/>
      <c r="E71" s="19"/>
      <c r="F71" s="149"/>
      <c r="G71" s="149"/>
      <c r="I71" s="19"/>
      <c r="K71" s="19"/>
      <c r="L71" s="165"/>
    </row>
    <row r="72" spans="1:12" s="23" customFormat="1" ht="12" customHeight="1" x14ac:dyDescent="0.2">
      <c r="A72" s="19"/>
      <c r="B72" s="19"/>
      <c r="C72" s="19"/>
      <c r="D72" s="19"/>
      <c r="E72" s="19"/>
      <c r="F72" s="149"/>
      <c r="G72" s="149"/>
      <c r="I72" s="19"/>
      <c r="K72" s="19"/>
      <c r="L72" s="165"/>
    </row>
    <row r="73" spans="1:12" s="23" customFormat="1" ht="12" customHeight="1" x14ac:dyDescent="0.2">
      <c r="A73" s="19"/>
      <c r="B73" s="19"/>
      <c r="C73" s="19"/>
      <c r="D73" s="19"/>
      <c r="E73" s="19"/>
      <c r="F73" s="149"/>
      <c r="G73" s="149"/>
      <c r="I73" s="19"/>
      <c r="K73" s="19"/>
      <c r="L73" s="165"/>
    </row>
    <row r="74" spans="1:12" s="29" customFormat="1" ht="5.0999999999999996" customHeight="1" x14ac:dyDescent="0.2">
      <c r="A74" s="40"/>
      <c r="B74" s="39"/>
      <c r="C74" s="30"/>
      <c r="D74" s="30"/>
      <c r="E74" s="30"/>
      <c r="F74" s="30"/>
      <c r="K74" s="31"/>
      <c r="L74" s="245"/>
    </row>
    <row r="75" spans="1:12" s="3" customFormat="1" ht="12" customHeight="1" x14ac:dyDescent="0.2">
      <c r="A75" s="8" t="s">
        <v>6</v>
      </c>
      <c r="B75" s="9" t="s">
        <v>323</v>
      </c>
      <c r="C75" s="148"/>
      <c r="D75" s="148"/>
      <c r="E75" s="148"/>
      <c r="F75" s="148"/>
      <c r="G75" s="26"/>
      <c r="H75" s="26"/>
      <c r="I75" s="26"/>
      <c r="J75" s="26"/>
      <c r="K75" s="26"/>
      <c r="L75" s="246"/>
    </row>
    <row r="76" spans="1:12" s="3" customFormat="1" ht="5.0999999999999996" customHeight="1" x14ac:dyDescent="0.2">
      <c r="A76" s="8"/>
      <c r="B76" s="148"/>
      <c r="C76" s="148"/>
      <c r="D76" s="148"/>
      <c r="E76" s="148"/>
      <c r="F76" s="148"/>
      <c r="G76" s="26"/>
      <c r="H76" s="26"/>
      <c r="I76" s="26"/>
      <c r="J76" s="26"/>
      <c r="K76" s="26"/>
      <c r="L76" s="246"/>
    </row>
    <row r="77" spans="1:12" s="119" customFormat="1" ht="12" customHeight="1" x14ac:dyDescent="0.2">
      <c r="A77" s="122" t="str">
        <f>'Seite 1'!$A$71</f>
        <v>VWN Weiterbildung - Anpassungsqualifizierung (B-DKS)</v>
      </c>
      <c r="L77" s="247"/>
    </row>
    <row r="78" spans="1:12" s="119" customFormat="1" ht="12" customHeight="1" x14ac:dyDescent="0.2">
      <c r="A78" s="122" t="str">
        <f>'Seite 1'!$A$72</f>
        <v>Formularversion: V 2.0 vom 02.01.23 - öffentlich -</v>
      </c>
      <c r="L78" s="247"/>
    </row>
  </sheetData>
  <sheetProtection password="8067" sheet="1" objects="1" scenarios="1" autoFilter="0"/>
  <mergeCells count="8">
    <mergeCell ref="A55:C55"/>
    <mergeCell ref="H3:K3"/>
    <mergeCell ref="A54:D54"/>
    <mergeCell ref="H2:K2"/>
    <mergeCell ref="H1:K1"/>
    <mergeCell ref="H4:K4"/>
    <mergeCell ref="F54:K54"/>
    <mergeCell ref="F55:K55"/>
  </mergeCells>
  <conditionalFormatting sqref="H1:K4">
    <cfRule type="cellIs" dxfId="15" priority="4" stopIfTrue="1" operator="equal">
      <formula>0</formula>
    </cfRule>
  </conditionalFormatting>
  <conditionalFormatting sqref="H45 J47">
    <cfRule type="cellIs" dxfId="14" priority="2" stopIfTrue="1" operator="notEqual">
      <formula>0</formula>
    </cfRule>
  </conditionalFormatting>
  <pageMargins left="0.59055118110236227" right="0.19685039370078741" top="0.19685039370078741" bottom="0.19685039370078741" header="0.19685039370078741" footer="0.19685039370078741"/>
  <pageSetup paperSize="9" scale="94"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pageSetUpPr fitToPage="1"/>
  </sheetPr>
  <dimension ref="A1:T58"/>
  <sheetViews>
    <sheetView showGridLines="0" zoomScaleNormal="100" workbookViewId="0">
      <selection activeCell="H15" sqref="H15"/>
    </sheetView>
  </sheetViews>
  <sheetFormatPr baseColWidth="10" defaultColWidth="11.42578125" defaultRowHeight="12" x14ac:dyDescent="0.2"/>
  <cols>
    <col min="1" max="1" width="4.7109375" style="126" customWidth="1"/>
    <col min="2" max="6" width="11.7109375" style="126" customWidth="1"/>
    <col min="7" max="7" width="0.85546875" style="126" customWidth="1"/>
    <col min="8" max="8" width="15.7109375" style="126" customWidth="1"/>
    <col min="9" max="9" width="0.85546875" style="126" customWidth="1"/>
    <col min="10" max="10" width="15.7109375" style="126" customWidth="1"/>
    <col min="11" max="11" width="0.85546875" style="126" customWidth="1"/>
    <col min="12" max="12" width="15.7109375" style="126" customWidth="1"/>
    <col min="13" max="13" width="0.85546875" style="126" customWidth="1"/>
    <col min="14" max="14" width="15.7109375" style="126" customWidth="1"/>
    <col min="15" max="15" width="0.85546875" style="126" customWidth="1"/>
    <col min="16" max="16" width="15.7109375" style="126" customWidth="1"/>
    <col min="17" max="17" width="0.85546875" style="126" customWidth="1"/>
    <col min="18" max="18" width="15.7109375" style="126" customWidth="1"/>
    <col min="19" max="19" width="0.85546875" style="126" customWidth="1"/>
    <col min="20" max="20" width="46" style="126" hidden="1" customWidth="1"/>
    <col min="21" max="16384" width="11.42578125" style="126"/>
  </cols>
  <sheetData>
    <row r="1" spans="1:20" ht="15" customHeight="1" x14ac:dyDescent="0.2">
      <c r="A1" s="563" t="str">
        <f>IF('Seite 1'!$T$10=0,"Dieser zahlenmäßige Nachweis ist nur mit der Einreichung des Verwendungsnachweises für den gesamten Bewilligungszeitraum vorzulegen!",IF(AND(OR('Seite 1'!T7=TRUE,'Seite 1'!T8=TRUE),'Seite 1'!T9=FALSE),"Dieser zahlenmäßige Nachweis für den gesamten Bewilligungszeitraum ist nicht mit dem Zwischennachweis vorzulegen!",""))</f>
        <v>Dieser zahlenmäßige Nachweis ist nur mit der Einreichung des Verwendungsnachweises für den gesamten Bewilligungszeitraum vorzulegen!</v>
      </c>
      <c r="B1" s="564"/>
      <c r="C1" s="564"/>
      <c r="D1" s="564"/>
      <c r="E1" s="564"/>
      <c r="F1" s="565"/>
      <c r="G1" s="28"/>
      <c r="H1" s="28"/>
      <c r="I1" s="28"/>
      <c r="K1" s="28"/>
      <c r="M1" s="28"/>
      <c r="O1" s="28" t="s">
        <v>330</v>
      </c>
      <c r="P1" s="553">
        <f>'Seite 1'!$O$18</f>
        <v>0</v>
      </c>
      <c r="Q1" s="554"/>
      <c r="R1" s="554"/>
      <c r="S1" s="555"/>
      <c r="T1" s="242"/>
    </row>
    <row r="2" spans="1:20" ht="15" customHeight="1" x14ac:dyDescent="0.2">
      <c r="A2" s="566"/>
      <c r="B2" s="567"/>
      <c r="C2" s="567"/>
      <c r="D2" s="567"/>
      <c r="E2" s="567"/>
      <c r="F2" s="568"/>
      <c r="G2" s="28"/>
      <c r="H2" s="28"/>
      <c r="I2" s="28"/>
      <c r="K2" s="28"/>
      <c r="M2" s="28"/>
      <c r="O2" s="28" t="s">
        <v>334</v>
      </c>
      <c r="P2" s="553" t="str">
        <f>'Seite 1'!$Z$11</f>
        <v/>
      </c>
      <c r="Q2" s="554"/>
      <c r="R2" s="554"/>
      <c r="S2" s="555"/>
      <c r="T2" s="242"/>
    </row>
    <row r="3" spans="1:20" ht="15" customHeight="1" x14ac:dyDescent="0.2">
      <c r="A3" s="566"/>
      <c r="B3" s="567"/>
      <c r="C3" s="567"/>
      <c r="D3" s="567"/>
      <c r="E3" s="567"/>
      <c r="F3" s="568"/>
      <c r="G3" s="28"/>
      <c r="H3" s="28"/>
      <c r="I3" s="28"/>
      <c r="K3" s="28"/>
      <c r="M3" s="28"/>
      <c r="O3" s="28" t="s">
        <v>333</v>
      </c>
      <c r="P3" s="553" t="str">
        <f>'Seite 1'!$AA$11</f>
        <v/>
      </c>
      <c r="Q3" s="554"/>
      <c r="R3" s="554"/>
      <c r="S3" s="555"/>
      <c r="T3" s="242"/>
    </row>
    <row r="4" spans="1:20" s="7" customFormat="1" ht="15" customHeight="1" x14ac:dyDescent="0.2">
      <c r="A4" s="569"/>
      <c r="B4" s="570"/>
      <c r="C4" s="570"/>
      <c r="D4" s="570"/>
      <c r="E4" s="570"/>
      <c r="F4" s="571"/>
      <c r="G4" s="117"/>
      <c r="H4" s="117"/>
      <c r="I4" s="117"/>
      <c r="K4" s="117"/>
      <c r="M4" s="117"/>
      <c r="O4" s="117" t="s">
        <v>331</v>
      </c>
      <c r="P4" s="557">
        <f ca="1">'Seite 1'!$O$17</f>
        <v>44922</v>
      </c>
      <c r="Q4" s="558"/>
      <c r="R4" s="558"/>
      <c r="S4" s="559"/>
      <c r="T4" s="164"/>
    </row>
    <row r="5" spans="1:20" s="7" customFormat="1" ht="12" customHeight="1" x14ac:dyDescent="0.2">
      <c r="A5" s="3"/>
      <c r="B5" s="3"/>
      <c r="C5" s="3"/>
      <c r="D5" s="3"/>
      <c r="E5" s="3"/>
      <c r="F5" s="3"/>
      <c r="G5" s="3"/>
      <c r="H5" s="3"/>
      <c r="I5" s="3"/>
      <c r="J5" s="3"/>
      <c r="K5" s="3"/>
      <c r="L5" s="3"/>
      <c r="M5" s="3"/>
      <c r="N5" s="3"/>
      <c r="O5" s="3"/>
      <c r="P5" s="3"/>
      <c r="Q5" s="3"/>
      <c r="R5" s="3"/>
      <c r="S5" s="3"/>
      <c r="T5" s="164"/>
    </row>
    <row r="6" spans="1:20" s="7" customFormat="1" ht="15" customHeight="1" x14ac:dyDescent="0.2">
      <c r="A6" s="4" t="s">
        <v>344</v>
      </c>
      <c r="B6" s="5"/>
      <c r="C6" s="5"/>
      <c r="D6" s="5"/>
      <c r="E6" s="5"/>
      <c r="F6" s="5"/>
      <c r="G6" s="5"/>
      <c r="H6" s="5"/>
      <c r="I6" s="5"/>
      <c r="J6" s="5"/>
      <c r="K6" s="5"/>
      <c r="L6" s="5"/>
      <c r="M6" s="5"/>
      <c r="N6" s="5"/>
      <c r="O6" s="5"/>
      <c r="P6" s="5"/>
      <c r="Q6" s="5"/>
      <c r="R6" s="5"/>
      <c r="S6" s="6"/>
      <c r="T6" s="243"/>
    </row>
    <row r="7" spans="1:20" s="7" customFormat="1" ht="5.0999999999999996" customHeight="1" x14ac:dyDescent="0.2">
      <c r="A7" s="126"/>
      <c r="B7" s="126"/>
      <c r="C7" s="126"/>
      <c r="D7" s="126"/>
      <c r="E7" s="126"/>
      <c r="F7" s="126"/>
      <c r="G7" s="126"/>
      <c r="H7" s="126"/>
      <c r="I7" s="126"/>
      <c r="J7" s="126"/>
      <c r="K7" s="126"/>
      <c r="L7" s="126"/>
      <c r="M7" s="126"/>
      <c r="N7" s="126"/>
      <c r="O7" s="126"/>
      <c r="P7" s="126"/>
      <c r="Q7" s="126"/>
      <c r="R7" s="126"/>
      <c r="S7" s="126"/>
      <c r="T7" s="164"/>
    </row>
    <row r="8" spans="1:20" s="7" customFormat="1" ht="15" customHeight="1" x14ac:dyDescent="0.2">
      <c r="A8" s="216" t="s">
        <v>365</v>
      </c>
      <c r="B8" s="123"/>
      <c r="C8" s="123"/>
      <c r="D8" s="123"/>
      <c r="E8" s="123"/>
      <c r="F8" s="123"/>
      <c r="G8" s="123"/>
      <c r="H8" s="123"/>
      <c r="I8" s="123"/>
      <c r="J8" s="123"/>
      <c r="K8" s="123"/>
      <c r="L8" s="123"/>
      <c r="M8" s="123"/>
      <c r="N8" s="123"/>
      <c r="O8" s="123"/>
      <c r="P8" s="123"/>
      <c r="Q8" s="123"/>
      <c r="R8" s="123"/>
      <c r="S8" s="124"/>
      <c r="T8" s="243"/>
    </row>
    <row r="9" spans="1:20" s="3" customFormat="1" ht="5.0999999999999996" customHeight="1" x14ac:dyDescent="0.2">
      <c r="A9" s="33"/>
      <c r="H9" s="11"/>
      <c r="I9" s="11"/>
      <c r="J9" s="11"/>
      <c r="K9" s="11"/>
      <c r="L9" s="11"/>
      <c r="M9" s="11"/>
      <c r="N9" s="11"/>
      <c r="O9" s="11"/>
      <c r="P9" s="11"/>
      <c r="Q9" s="11"/>
      <c r="R9" s="11"/>
      <c r="S9" s="25"/>
      <c r="T9" s="164"/>
    </row>
    <row r="10" spans="1:20" ht="12.95" customHeight="1" x14ac:dyDescent="0.2">
      <c r="A10" s="220"/>
      <c r="B10" s="127"/>
      <c r="C10" s="127"/>
      <c r="D10" s="127"/>
      <c r="E10" s="127"/>
      <c r="F10" s="127"/>
      <c r="G10" s="127"/>
      <c r="H10" s="239" t="s">
        <v>26</v>
      </c>
      <c r="I10" s="221"/>
      <c r="J10" s="217" t="s">
        <v>211</v>
      </c>
      <c r="K10" s="221"/>
      <c r="L10" s="217" t="s">
        <v>211</v>
      </c>
      <c r="M10" s="221"/>
      <c r="N10" s="217" t="s">
        <v>211</v>
      </c>
      <c r="O10" s="221"/>
      <c r="P10" s="217" t="s">
        <v>211</v>
      </c>
      <c r="Q10" s="221"/>
      <c r="R10" s="239" t="s">
        <v>320</v>
      </c>
      <c r="S10" s="222"/>
      <c r="T10" s="242"/>
    </row>
    <row r="11" spans="1:20" ht="12.95" customHeight="1" x14ac:dyDescent="0.2">
      <c r="A11" s="220"/>
      <c r="B11" s="127"/>
      <c r="C11" s="127"/>
      <c r="D11" s="127"/>
      <c r="E11" s="127"/>
      <c r="F11" s="127"/>
      <c r="G11" s="127"/>
      <c r="H11" s="318" t="str">
        <f>IF(MAX('Seite 1'!$G$35,'Seite 1'!$P$35)=0,"__.__.____",MAX('Seite 1'!$G$35,'Seite 1'!$P$35))</f>
        <v>__.__.____</v>
      </c>
      <c r="I11" s="221"/>
      <c r="J11" s="319" t="s">
        <v>359</v>
      </c>
      <c r="K11" s="221"/>
      <c r="L11" s="319" t="s">
        <v>359</v>
      </c>
      <c r="M11" s="221"/>
      <c r="N11" s="319" t="s">
        <v>359</v>
      </c>
      <c r="O11" s="221"/>
      <c r="P11" s="319" t="s">
        <v>359</v>
      </c>
      <c r="Q11" s="221"/>
      <c r="R11" s="320" t="s">
        <v>321</v>
      </c>
      <c r="S11" s="222"/>
      <c r="T11" s="242"/>
    </row>
    <row r="12" spans="1:20" ht="12.95" customHeight="1" x14ac:dyDescent="0.2">
      <c r="A12" s="220"/>
      <c r="G12" s="127"/>
      <c r="H12" s="322"/>
      <c r="I12" s="223"/>
      <c r="J12" s="218" t="str">
        <f>IF('Seite 1'!V9="","____",'Seite 1'!V9)</f>
        <v>____</v>
      </c>
      <c r="K12" s="223"/>
      <c r="L12" s="218" t="str">
        <f>IF('Seite 1'!W9="","____",'Seite 1'!W9)</f>
        <v>____</v>
      </c>
      <c r="M12" s="223"/>
      <c r="N12" s="218" t="str">
        <f>IF('Seite 1'!X9="","____",'Seite 1'!X9)</f>
        <v>____</v>
      </c>
      <c r="O12" s="223"/>
      <c r="P12" s="218" t="str">
        <f>IF('Seite 1'!Y9="","____",'Seite 1'!Y9)</f>
        <v>____</v>
      </c>
      <c r="Q12" s="223"/>
      <c r="R12" s="322"/>
      <c r="S12" s="222"/>
      <c r="T12" s="242"/>
    </row>
    <row r="13" spans="1:20" ht="5.0999999999999996" customHeight="1" x14ac:dyDescent="0.2">
      <c r="A13" s="220"/>
      <c r="G13" s="127"/>
      <c r="H13" s="157"/>
      <c r="I13" s="223"/>
      <c r="J13" s="138"/>
      <c r="K13" s="223"/>
      <c r="L13" s="138"/>
      <c r="M13" s="223"/>
      <c r="N13" s="138"/>
      <c r="O13" s="223"/>
      <c r="P13" s="224"/>
      <c r="Q13" s="223"/>
      <c r="R13" s="223"/>
      <c r="S13" s="222"/>
      <c r="T13" s="242"/>
    </row>
    <row r="14" spans="1:20" ht="15" customHeight="1" x14ac:dyDescent="0.2">
      <c r="A14" s="220"/>
      <c r="C14" s="125"/>
      <c r="D14" s="125"/>
      <c r="E14" s="125"/>
      <c r="F14" s="125"/>
      <c r="G14" s="127"/>
      <c r="H14" s="225" t="s">
        <v>8</v>
      </c>
      <c r="I14" s="127"/>
      <c r="J14" s="225" t="s">
        <v>8</v>
      </c>
      <c r="K14" s="127"/>
      <c r="L14" s="225" t="s">
        <v>8</v>
      </c>
      <c r="M14" s="127"/>
      <c r="N14" s="225" t="s">
        <v>8</v>
      </c>
      <c r="O14" s="127"/>
      <c r="P14" s="225" t="s">
        <v>8</v>
      </c>
      <c r="Q14" s="127"/>
      <c r="R14" s="225" t="s">
        <v>8</v>
      </c>
      <c r="S14" s="222"/>
      <c r="T14" s="242"/>
    </row>
    <row r="15" spans="1:20" ht="15" customHeight="1" x14ac:dyDescent="0.2">
      <c r="A15" s="129" t="str">
        <f>'Seite 2 ZN'!A15</f>
        <v>1.</v>
      </c>
      <c r="B15" s="84" t="str">
        <f>'Seite 2 ZN'!B15</f>
        <v>Pauschale Ausgaben nach Bundes-Durchschnittskostensatz (B-DKS)</v>
      </c>
      <c r="C15" s="84"/>
      <c r="D15" s="84"/>
      <c r="E15" s="84"/>
      <c r="F15" s="84"/>
      <c r="G15" s="127"/>
      <c r="H15" s="267"/>
      <c r="I15" s="127"/>
      <c r="J15" s="267"/>
      <c r="K15" s="127"/>
      <c r="L15" s="267"/>
      <c r="M15" s="127"/>
      <c r="N15" s="267"/>
      <c r="O15" s="127"/>
      <c r="P15" s="298">
        <f>IF(OR('Seite 1'!$P$37="",'Seite 1'!$P$39=""),0,IF(YEAR('Seite 1'!$P$37)=YEAR('Seite 1'!$P$39),'Seite 2 ZN'!J15,0))</f>
        <v>0</v>
      </c>
      <c r="Q15" s="127"/>
      <c r="R15" s="323">
        <f>SUMPRODUCT(($J$12:$P$12&lt;&gt;"____")*(ROUND(J15:P15,2)))</f>
        <v>0</v>
      </c>
      <c r="S15" s="222"/>
      <c r="T15" s="242"/>
    </row>
    <row r="16" spans="1:20" ht="5.0999999999999996" customHeight="1" x14ac:dyDescent="0.2">
      <c r="A16" s="129"/>
      <c r="B16" s="84"/>
      <c r="C16" s="84"/>
      <c r="D16" s="84"/>
      <c r="E16" s="84"/>
      <c r="F16" s="84"/>
      <c r="G16" s="127"/>
      <c r="H16" s="84"/>
      <c r="I16" s="127"/>
      <c r="J16" s="84"/>
      <c r="K16" s="127"/>
      <c r="L16" s="84"/>
      <c r="M16" s="127"/>
      <c r="N16" s="84"/>
      <c r="O16" s="127"/>
      <c r="P16" s="84"/>
      <c r="Q16" s="127"/>
      <c r="R16" s="235"/>
      <c r="S16" s="222"/>
      <c r="T16" s="242"/>
    </row>
    <row r="17" spans="1:20" ht="15" customHeight="1" x14ac:dyDescent="0.2">
      <c r="A17" s="129" t="str">
        <f>'Seite 2 ZN'!A17</f>
        <v>2.</v>
      </c>
      <c r="B17" s="84" t="str">
        <f>'Seite 2 ZN'!B17</f>
        <v>Ausgaben für Vorhabenteilnehmer</v>
      </c>
      <c r="C17" s="125"/>
      <c r="D17" s="125"/>
      <c r="E17" s="125"/>
      <c r="F17" s="125"/>
      <c r="G17" s="127"/>
      <c r="H17" s="267"/>
      <c r="I17" s="127"/>
      <c r="J17" s="267"/>
      <c r="K17" s="127"/>
      <c r="L17" s="267"/>
      <c r="M17" s="127"/>
      <c r="N17" s="267"/>
      <c r="O17" s="127"/>
      <c r="P17" s="298">
        <f>IF(OR('Seite 1'!$P$37="",'Seite 1'!$P$39=""),0,IF(YEAR('Seite 1'!$P$37)=YEAR('Seite 1'!$P$39),'Seite 2 ZN'!J17,0))</f>
        <v>0</v>
      </c>
      <c r="Q17" s="127"/>
      <c r="R17" s="323">
        <f>SUMPRODUCT(($J$12:$P$12&lt;&gt;"____")*(ROUND(J17:P17,2)))</f>
        <v>0</v>
      </c>
      <c r="S17" s="222"/>
      <c r="T17" s="242"/>
    </row>
    <row r="18" spans="1:20" ht="5.0999999999999996" customHeight="1" x14ac:dyDescent="0.2">
      <c r="A18" s="129"/>
      <c r="B18" s="84"/>
      <c r="D18" s="84"/>
      <c r="E18" s="84"/>
      <c r="F18" s="84"/>
      <c r="G18" s="127"/>
      <c r="H18" s="127"/>
      <c r="I18" s="127"/>
      <c r="J18" s="127"/>
      <c r="K18" s="127"/>
      <c r="L18" s="127"/>
      <c r="M18" s="127"/>
      <c r="N18" s="127"/>
      <c r="O18" s="127"/>
      <c r="P18" s="127"/>
      <c r="Q18" s="127"/>
      <c r="R18" s="235"/>
      <c r="S18" s="222"/>
      <c r="T18" s="242"/>
    </row>
    <row r="19" spans="1:20" ht="15" customHeight="1" x14ac:dyDescent="0.2">
      <c r="A19" s="130" t="str">
        <f>'Seite 2 ZN'!A19</f>
        <v>Gesamtsumme der Ausgaben</v>
      </c>
      <c r="B19" s="125"/>
      <c r="C19" s="125"/>
      <c r="D19" s="125"/>
      <c r="E19" s="125"/>
      <c r="F19" s="125"/>
      <c r="G19" s="127"/>
      <c r="H19" s="299">
        <f>ROUND(H15,2)+ROUND(H17,2)</f>
        <v>0</v>
      </c>
      <c r="I19" s="127"/>
      <c r="J19" s="299">
        <f>ROUND(J15,2)+ROUND(J17,2)</f>
        <v>0</v>
      </c>
      <c r="K19" s="127"/>
      <c r="L19" s="299">
        <f>ROUND(L15,2)+ROUND(L17,2)</f>
        <v>0</v>
      </c>
      <c r="M19" s="127"/>
      <c r="N19" s="299">
        <f>ROUND(N15,2)+ROUND(N17,2)</f>
        <v>0</v>
      </c>
      <c r="O19" s="127"/>
      <c r="P19" s="299">
        <f>ROUND(P15,2)+ROUND(P17,2)</f>
        <v>0</v>
      </c>
      <c r="Q19" s="127"/>
      <c r="R19" s="323">
        <f>SUMPRODUCT(($J$12:$P$12&lt;&gt;"____")*(ROUND(J19:P19,2)))</f>
        <v>0</v>
      </c>
      <c r="S19" s="222"/>
      <c r="T19" s="242"/>
    </row>
    <row r="20" spans="1:20" ht="5.0999999999999996" customHeight="1" x14ac:dyDescent="0.2">
      <c r="A20" s="130"/>
      <c r="B20" s="125"/>
      <c r="C20" s="125"/>
      <c r="D20" s="125"/>
      <c r="E20" s="125"/>
      <c r="F20" s="125"/>
      <c r="G20" s="127"/>
      <c r="H20" s="271"/>
      <c r="I20" s="127"/>
      <c r="J20" s="271"/>
      <c r="K20" s="127"/>
      <c r="L20" s="271"/>
      <c r="M20" s="127"/>
      <c r="N20" s="271"/>
      <c r="O20" s="127"/>
      <c r="P20" s="271"/>
      <c r="Q20" s="127"/>
      <c r="R20" s="272"/>
      <c r="S20" s="222"/>
      <c r="T20" s="242"/>
    </row>
    <row r="21" spans="1:20" ht="15" customHeight="1" x14ac:dyDescent="0.2">
      <c r="A21" s="129" t="str">
        <f>'Seite 2 ZN'!A21</f>
        <v>3.</v>
      </c>
      <c r="B21" s="84" t="str">
        <f>'Seite 2 ZN'!B21</f>
        <v>Einnahmen aus Projekttätigkeit</v>
      </c>
      <c r="C21" s="125"/>
      <c r="D21" s="125"/>
      <c r="E21" s="125"/>
      <c r="F21" s="125"/>
      <c r="G21" s="127"/>
      <c r="H21" s="267"/>
      <c r="I21" s="127"/>
      <c r="J21" s="267"/>
      <c r="K21" s="127"/>
      <c r="L21" s="267"/>
      <c r="M21" s="127"/>
      <c r="N21" s="267"/>
      <c r="O21" s="127"/>
      <c r="P21" s="298">
        <f>IF(OR('Seite 1'!$P$37="",'Seite 1'!$P$39=""),0,IF(YEAR('Seite 1'!$P$37)=YEAR('Seite 1'!$P$39),'Seite 2 ZN'!J21,0))</f>
        <v>0</v>
      </c>
      <c r="Q21" s="127"/>
      <c r="R21" s="323">
        <f>SUMPRODUCT(($J$12:$P$12&lt;&gt;"____")*(ROUND(J21:P21,2)))</f>
        <v>0</v>
      </c>
      <c r="S21" s="222"/>
      <c r="T21" s="242"/>
    </row>
    <row r="22" spans="1:20" ht="5.0999999999999996" customHeight="1" x14ac:dyDescent="0.2">
      <c r="A22" s="130"/>
      <c r="B22" s="125"/>
      <c r="C22" s="125"/>
      <c r="D22" s="125"/>
      <c r="E22" s="125"/>
      <c r="F22" s="125"/>
      <c r="G22" s="127"/>
      <c r="H22" s="271"/>
      <c r="I22" s="127"/>
      <c r="J22" s="271"/>
      <c r="K22" s="127"/>
      <c r="L22" s="271"/>
      <c r="M22" s="127"/>
      <c r="N22" s="271"/>
      <c r="O22" s="127"/>
      <c r="P22" s="271"/>
      <c r="Q22" s="127"/>
      <c r="R22" s="272"/>
      <c r="S22" s="222"/>
      <c r="T22" s="242"/>
    </row>
    <row r="23" spans="1:20" ht="15" customHeight="1" x14ac:dyDescent="0.2">
      <c r="A23" s="130" t="str">
        <f>'Seite 2 ZN'!A23</f>
        <v>Gesamtsumme der zuwendungsfähigen Ausgaben</v>
      </c>
      <c r="B23" s="125"/>
      <c r="C23" s="125"/>
      <c r="D23" s="125"/>
      <c r="E23" s="125"/>
      <c r="F23" s="125"/>
      <c r="G23" s="127"/>
      <c r="H23" s="299">
        <f>H19-ROUND(H21,2)</f>
        <v>0</v>
      </c>
      <c r="I23" s="127"/>
      <c r="J23" s="299">
        <f>J19-ROUND(J21,2)</f>
        <v>0</v>
      </c>
      <c r="K23" s="127"/>
      <c r="L23" s="299">
        <f>L19-ROUND(L21,2)</f>
        <v>0</v>
      </c>
      <c r="M23" s="127"/>
      <c r="N23" s="299">
        <f>N19-ROUND(N21,2)</f>
        <v>0</v>
      </c>
      <c r="O23" s="127"/>
      <c r="P23" s="299">
        <f>P19-ROUND(P21,2)</f>
        <v>0</v>
      </c>
      <c r="Q23" s="127"/>
      <c r="R23" s="323">
        <f>SUMPRODUCT(($J$12:$P$12&lt;&gt;"____")*(ROUND(J23:P23,2)))</f>
        <v>0</v>
      </c>
      <c r="S23" s="222"/>
      <c r="T23" s="242"/>
    </row>
    <row r="24" spans="1:20" ht="5.0999999999999996" customHeight="1" x14ac:dyDescent="0.2">
      <c r="A24" s="254"/>
      <c r="B24" s="227"/>
      <c r="C24" s="227"/>
      <c r="D24" s="227"/>
      <c r="E24" s="227"/>
      <c r="F24" s="227"/>
      <c r="G24" s="227"/>
      <c r="H24" s="227"/>
      <c r="I24" s="227"/>
      <c r="J24" s="227"/>
      <c r="K24" s="227"/>
      <c r="L24" s="227"/>
      <c r="M24" s="227"/>
      <c r="N24" s="227"/>
      <c r="O24" s="227"/>
      <c r="P24" s="227"/>
      <c r="Q24" s="227"/>
      <c r="R24" s="255"/>
      <c r="S24" s="228"/>
      <c r="T24" s="242"/>
    </row>
    <row r="25" spans="1:20" ht="12" customHeight="1" x14ac:dyDescent="0.2">
      <c r="A25" s="229"/>
      <c r="B25" s="125"/>
      <c r="C25" s="125"/>
      <c r="D25" s="125"/>
      <c r="E25" s="125"/>
      <c r="F25" s="125"/>
      <c r="T25" s="242"/>
    </row>
    <row r="26" spans="1:20" ht="15" customHeight="1" x14ac:dyDescent="0.2">
      <c r="A26" s="216" t="s">
        <v>366</v>
      </c>
      <c r="B26" s="123"/>
      <c r="C26" s="123"/>
      <c r="D26" s="123"/>
      <c r="E26" s="123"/>
      <c r="F26" s="123"/>
      <c r="G26" s="123"/>
      <c r="H26" s="123"/>
      <c r="I26" s="123"/>
      <c r="J26" s="123"/>
      <c r="K26" s="123"/>
      <c r="L26" s="123"/>
      <c r="M26" s="123"/>
      <c r="N26" s="123"/>
      <c r="O26" s="123"/>
      <c r="P26" s="123"/>
      <c r="Q26" s="123"/>
      <c r="R26" s="123"/>
      <c r="S26" s="124"/>
      <c r="T26" s="242"/>
    </row>
    <row r="27" spans="1:20" ht="5.0999999999999996" customHeight="1" x14ac:dyDescent="0.2">
      <c r="A27" s="240"/>
      <c r="S27" s="238"/>
      <c r="T27" s="242"/>
    </row>
    <row r="28" spans="1:20" ht="12.95" customHeight="1" x14ac:dyDescent="0.2">
      <c r="A28" s="230"/>
      <c r="B28" s="125"/>
      <c r="C28" s="125"/>
      <c r="D28" s="125"/>
      <c r="E28" s="125"/>
      <c r="F28" s="125"/>
      <c r="G28" s="125"/>
      <c r="H28" s="239" t="str">
        <f>$H$10</f>
        <v>Bescheid vom</v>
      </c>
      <c r="I28" s="221"/>
      <c r="J28" s="217" t="str">
        <f>$J$10</f>
        <v>Abrechnung für</v>
      </c>
      <c r="K28" s="221"/>
      <c r="L28" s="217" t="str">
        <f>$L$10</f>
        <v>Abrechnung für</v>
      </c>
      <c r="M28" s="221"/>
      <c r="N28" s="217" t="str">
        <f>$N$10</f>
        <v>Abrechnung für</v>
      </c>
      <c r="O28" s="221"/>
      <c r="P28" s="217" t="str">
        <f>$P$10</f>
        <v>Abrechnung für</v>
      </c>
      <c r="Q28" s="221"/>
      <c r="R28" s="239" t="s">
        <v>320</v>
      </c>
      <c r="S28" s="237"/>
      <c r="T28" s="242"/>
    </row>
    <row r="29" spans="1:20" ht="12.95" customHeight="1" x14ac:dyDescent="0.2">
      <c r="A29" s="230"/>
      <c r="B29" s="125"/>
      <c r="C29" s="125"/>
      <c r="D29" s="125"/>
      <c r="E29" s="125"/>
      <c r="F29" s="125"/>
      <c r="G29" s="125"/>
      <c r="H29" s="318" t="str">
        <f>$H$11</f>
        <v>__.__.____</v>
      </c>
      <c r="I29" s="221"/>
      <c r="J29" s="319" t="str">
        <f>$J$11</f>
        <v>Haushaltsjahr</v>
      </c>
      <c r="K29" s="221"/>
      <c r="L29" s="319" t="str">
        <f>$L$11</f>
        <v>Haushaltsjahr</v>
      </c>
      <c r="M29" s="221"/>
      <c r="N29" s="319" t="str">
        <f>$N$11</f>
        <v>Haushaltsjahr</v>
      </c>
      <c r="O29" s="221"/>
      <c r="P29" s="319" t="str">
        <f>$P$11</f>
        <v>Haushaltsjahr</v>
      </c>
      <c r="Q29" s="221"/>
      <c r="R29" s="320" t="s">
        <v>321</v>
      </c>
      <c r="S29" s="231"/>
      <c r="T29" s="242"/>
    </row>
    <row r="30" spans="1:20" ht="12.95" customHeight="1" x14ac:dyDescent="0.2">
      <c r="A30" s="230"/>
      <c r="B30" s="125"/>
      <c r="C30" s="125"/>
      <c r="D30" s="125"/>
      <c r="E30" s="125"/>
      <c r="F30" s="125"/>
      <c r="G30" s="125"/>
      <c r="H30" s="322"/>
      <c r="I30" s="223"/>
      <c r="J30" s="218" t="str">
        <f>$J$12</f>
        <v>____</v>
      </c>
      <c r="K30" s="223"/>
      <c r="L30" s="218" t="str">
        <f>$L$12</f>
        <v>____</v>
      </c>
      <c r="M30" s="223"/>
      <c r="N30" s="218" t="str">
        <f>$N$12</f>
        <v>____</v>
      </c>
      <c r="O30" s="223"/>
      <c r="P30" s="218" t="str">
        <f>$P$12</f>
        <v>____</v>
      </c>
      <c r="Q30" s="223"/>
      <c r="R30" s="322"/>
      <c r="S30" s="231"/>
      <c r="T30" s="242"/>
    </row>
    <row r="31" spans="1:20" ht="5.0999999999999996" customHeight="1" x14ac:dyDescent="0.2">
      <c r="A31" s="230"/>
      <c r="B31" s="125"/>
      <c r="C31" s="125"/>
      <c r="D31" s="125"/>
      <c r="E31" s="125"/>
      <c r="F31" s="125"/>
      <c r="G31" s="125"/>
      <c r="H31" s="157"/>
      <c r="I31" s="223"/>
      <c r="J31" s="138"/>
      <c r="K31" s="223"/>
      <c r="L31" s="138"/>
      <c r="M31" s="223"/>
      <c r="N31" s="138"/>
      <c r="O31" s="223"/>
      <c r="P31" s="224"/>
      <c r="Q31" s="223"/>
      <c r="R31" s="223"/>
      <c r="S31" s="231"/>
      <c r="T31" s="242"/>
    </row>
    <row r="32" spans="1:20" ht="15" customHeight="1" x14ac:dyDescent="0.2">
      <c r="A32" s="128" t="s">
        <v>1</v>
      </c>
      <c r="B32" s="125" t="s">
        <v>453</v>
      </c>
      <c r="C32" s="125"/>
      <c r="D32" s="125"/>
      <c r="E32" s="125"/>
      <c r="F32" s="125"/>
      <c r="G32" s="125"/>
      <c r="H32" s="225" t="s">
        <v>8</v>
      </c>
      <c r="I32" s="379"/>
      <c r="J32" s="225" t="s">
        <v>8</v>
      </c>
      <c r="K32" s="379"/>
      <c r="L32" s="225" t="s">
        <v>8</v>
      </c>
      <c r="M32" s="379"/>
      <c r="N32" s="225" t="s">
        <v>8</v>
      </c>
      <c r="O32" s="379"/>
      <c r="P32" s="225" t="s">
        <v>8</v>
      </c>
      <c r="Q32" s="379"/>
      <c r="R32" s="225" t="s">
        <v>8</v>
      </c>
      <c r="S32" s="231"/>
      <c r="T32" s="242"/>
    </row>
    <row r="33" spans="1:20" ht="15" customHeight="1" x14ac:dyDescent="0.2">
      <c r="A33" s="129" t="str">
        <f>'Seite 2 ZN'!A33</f>
        <v>1.1</v>
      </c>
      <c r="B33" s="84" t="str">
        <f>'Seite 2 ZN'!B33</f>
        <v>Eigenmittel des Antragstellers</v>
      </c>
      <c r="C33" s="84"/>
      <c r="D33" s="84"/>
      <c r="E33" s="84"/>
      <c r="F33" s="84"/>
      <c r="G33" s="379"/>
      <c r="H33" s="369"/>
      <c r="I33" s="379"/>
      <c r="J33" s="369"/>
      <c r="K33" s="379"/>
      <c r="L33" s="369"/>
      <c r="M33" s="379"/>
      <c r="N33" s="369"/>
      <c r="O33" s="379"/>
      <c r="P33" s="372">
        <f>IF(OR('Seite 1'!$P$37="",'Seite 1'!$P$39=""),0,IF(YEAR('Seite 1'!$P$37)=YEAR('Seite 1'!$P$39),'Seite 2 ZN'!J33,0))</f>
        <v>0</v>
      </c>
      <c r="Q33" s="379"/>
      <c r="R33" s="376">
        <f>SUMPRODUCT(($J$12:$P$12&lt;&gt;"____")*(ROUND(J33:P33,2)))</f>
        <v>0</v>
      </c>
      <c r="S33" s="222"/>
      <c r="T33" s="244" t="e">
        <f>CONCATENATE(#REF!," ",#REF!)</f>
        <v>#REF!</v>
      </c>
    </row>
    <row r="34" spans="1:20" ht="15" customHeight="1" x14ac:dyDescent="0.2">
      <c r="A34" s="129" t="str">
        <f>'Seite 2 ZN'!A34</f>
        <v>1.2</v>
      </c>
      <c r="B34" s="84" t="str">
        <f>'Seite 2 ZN'!B34</f>
        <v>Einnahmen von Dritten</v>
      </c>
      <c r="C34" s="84"/>
      <c r="D34" s="84"/>
      <c r="E34" s="84"/>
      <c r="F34" s="84"/>
      <c r="G34" s="379"/>
      <c r="H34" s="370"/>
      <c r="I34" s="379"/>
      <c r="J34" s="370"/>
      <c r="K34" s="379"/>
      <c r="L34" s="370"/>
      <c r="M34" s="379"/>
      <c r="N34" s="370"/>
      <c r="O34" s="379"/>
      <c r="P34" s="373">
        <f>IF(OR('Seite 1'!$P$37="",'Seite 1'!$P$39=""),0,IF(YEAR('Seite 1'!$P$37)=YEAR('Seite 1'!$P$39),'Seite 2 ZN'!J34,0))</f>
        <v>0</v>
      </c>
      <c r="Q34" s="379"/>
      <c r="R34" s="377">
        <f t="shared" ref="R34:R35" si="0">SUMPRODUCT(($J$12:$P$12&lt;&gt;"____")*(ROUND(J34:P34,2)))</f>
        <v>0</v>
      </c>
      <c r="S34" s="222"/>
      <c r="T34" s="244"/>
    </row>
    <row r="35" spans="1:20" ht="15" customHeight="1" x14ac:dyDescent="0.2">
      <c r="A35" s="129" t="str">
        <f>'Seite 2 ZN'!A35</f>
        <v>1.3</v>
      </c>
      <c r="B35" s="84" t="str">
        <f>'Seite 2 ZN'!B35</f>
        <v>Mittel von Stiftungen und Spenden, Sonstiges</v>
      </c>
      <c r="C35" s="84"/>
      <c r="D35" s="84"/>
      <c r="E35" s="84"/>
      <c r="F35" s="84"/>
      <c r="G35" s="379"/>
      <c r="H35" s="371"/>
      <c r="I35" s="379"/>
      <c r="J35" s="371"/>
      <c r="K35" s="379"/>
      <c r="L35" s="371"/>
      <c r="M35" s="379"/>
      <c r="N35" s="371"/>
      <c r="O35" s="379"/>
      <c r="P35" s="374">
        <f>IF(OR('Seite 1'!$P$37="",'Seite 1'!$P$39=""),0,IF(YEAR('Seite 1'!$P$37)=YEAR('Seite 1'!$P$39),'Seite 2 ZN'!J35,0))</f>
        <v>0</v>
      </c>
      <c r="Q35" s="379"/>
      <c r="R35" s="378">
        <f t="shared" si="0"/>
        <v>0</v>
      </c>
      <c r="S35" s="222"/>
      <c r="T35" s="244"/>
    </row>
    <row r="36" spans="1:20" ht="15" customHeight="1" x14ac:dyDescent="0.2">
      <c r="A36" s="129"/>
      <c r="B36" s="118" t="s">
        <v>455</v>
      </c>
      <c r="C36" s="84"/>
      <c r="D36" s="84"/>
      <c r="E36" s="84"/>
      <c r="F36" s="84"/>
      <c r="G36" s="379"/>
      <c r="H36" s="299">
        <f>SUMPRODUCT(ROUND(H33:H35,2))</f>
        <v>0</v>
      </c>
      <c r="I36" s="379"/>
      <c r="J36" s="299">
        <f>SUMPRODUCT(ROUND(J33:J35,2))</f>
        <v>0</v>
      </c>
      <c r="K36" s="379"/>
      <c r="L36" s="299">
        <f>SUMPRODUCT(ROUND(L33:L35,2))</f>
        <v>0</v>
      </c>
      <c r="M36" s="379"/>
      <c r="N36" s="299">
        <f>SUMPRODUCT(ROUND(N33:N35,2))</f>
        <v>0</v>
      </c>
      <c r="O36" s="379"/>
      <c r="P36" s="298">
        <f>IF(OR('Seite 1'!$P$37="",'Seite 1'!$P$39=""),0,IF(YEAR('Seite 1'!$P$37)=YEAR('Seite 1'!$P$39),'Seite 2 ZN'!J36,0))</f>
        <v>0</v>
      </c>
      <c r="Q36" s="379"/>
      <c r="R36" s="323">
        <f>SUMPRODUCT(($J$12:$P$12&lt;&gt;"____")*(ROUND(J36:P36,2)))</f>
        <v>0</v>
      </c>
      <c r="S36" s="222"/>
      <c r="T36" s="244"/>
    </row>
    <row r="37" spans="1:20" ht="5.0999999999999996" customHeight="1" x14ac:dyDescent="0.2">
      <c r="A37" s="129"/>
      <c r="B37" s="84"/>
      <c r="C37" s="84"/>
      <c r="D37" s="84"/>
      <c r="E37" s="84"/>
      <c r="F37" s="84"/>
      <c r="G37" s="379"/>
      <c r="H37" s="11"/>
      <c r="I37" s="379"/>
      <c r="J37" s="11"/>
      <c r="K37" s="379"/>
      <c r="L37" s="11"/>
      <c r="M37" s="379"/>
      <c r="N37" s="11"/>
      <c r="O37" s="379"/>
      <c r="P37" s="11"/>
      <c r="Q37" s="379"/>
      <c r="R37" s="379"/>
      <c r="S37" s="222"/>
      <c r="T37" s="244"/>
    </row>
    <row r="38" spans="1:20" ht="15" customHeight="1" x14ac:dyDescent="0.2">
      <c r="A38" s="128" t="str">
        <f>'Seite 2 ZN'!A38</f>
        <v>2.</v>
      </c>
      <c r="B38" s="125" t="str">
        <f>'Seite 2 ZN'!B38</f>
        <v>bewilligte/ausgezahlte Mittel (abzgl. Rückzahlungen)</v>
      </c>
      <c r="C38" s="125"/>
      <c r="D38" s="125"/>
      <c r="E38" s="125"/>
      <c r="F38" s="125"/>
      <c r="G38" s="379"/>
      <c r="H38" s="236"/>
      <c r="I38" s="379"/>
      <c r="J38" s="267"/>
      <c r="K38" s="379"/>
      <c r="L38" s="267"/>
      <c r="M38" s="379"/>
      <c r="N38" s="267"/>
      <c r="O38" s="379"/>
      <c r="P38" s="298">
        <f>IF(OR('Seite 1'!$P$37="",'Seite 1'!$P$39=""),0,IF(YEAR('Seite 1'!$P$37)=YEAR('Seite 1'!$P$39),'Seite 2 ZN'!J38,0))</f>
        <v>0</v>
      </c>
      <c r="Q38" s="379"/>
      <c r="R38" s="323">
        <f>SUMPRODUCT(($J$12:$P$12&lt;&gt;"____")*(ROUND(J38:P38,2)))</f>
        <v>0</v>
      </c>
      <c r="S38" s="222"/>
      <c r="T38" s="244" t="s">
        <v>182</v>
      </c>
    </row>
    <row r="39" spans="1:20" ht="5.0999999999999996" customHeight="1" x14ac:dyDescent="0.2">
      <c r="A39" s="129"/>
      <c r="B39" s="118"/>
      <c r="C39" s="118"/>
      <c r="D39" s="118"/>
      <c r="E39" s="118"/>
      <c r="F39" s="118"/>
      <c r="G39" s="379"/>
      <c r="H39" s="11"/>
      <c r="I39" s="379"/>
      <c r="J39" s="11"/>
      <c r="K39" s="379"/>
      <c r="L39" s="11"/>
      <c r="M39" s="379"/>
      <c r="N39" s="11"/>
      <c r="O39" s="379"/>
      <c r="P39" s="11"/>
      <c r="Q39" s="379"/>
      <c r="R39" s="379"/>
      <c r="S39" s="222"/>
      <c r="T39" s="242"/>
    </row>
    <row r="40" spans="1:20" ht="15" customHeight="1" x14ac:dyDescent="0.2">
      <c r="A40" s="130" t="s">
        <v>10</v>
      </c>
      <c r="B40" s="118"/>
      <c r="C40" s="118"/>
      <c r="D40" s="118"/>
      <c r="E40" s="118"/>
      <c r="F40" s="118"/>
      <c r="G40" s="379"/>
      <c r="H40" s="299">
        <f>H36+ROUND(H38,2)</f>
        <v>0</v>
      </c>
      <c r="I40" s="379"/>
      <c r="J40" s="299">
        <f>J36+ROUND(J38,2)</f>
        <v>0</v>
      </c>
      <c r="K40" s="379"/>
      <c r="L40" s="299">
        <f>L36+ROUND(L38,2)</f>
        <v>0</v>
      </c>
      <c r="M40" s="379"/>
      <c r="N40" s="299">
        <f>N36+ROUND(N38,2)</f>
        <v>0</v>
      </c>
      <c r="O40" s="379"/>
      <c r="P40" s="299">
        <f>P36+P38</f>
        <v>0</v>
      </c>
      <c r="Q40" s="379"/>
      <c r="R40" s="323">
        <f>SUMPRODUCT(($J$12:$P$12&lt;&gt;"____")*(ROUND(J40:P40,2)))</f>
        <v>0</v>
      </c>
      <c r="S40" s="222"/>
      <c r="T40" s="242"/>
    </row>
    <row r="41" spans="1:20" ht="5.0999999999999996" customHeight="1" x14ac:dyDescent="0.2">
      <c r="A41" s="232"/>
      <c r="B41" s="233"/>
      <c r="C41" s="233"/>
      <c r="D41" s="233"/>
      <c r="E41" s="233"/>
      <c r="F41" s="233"/>
      <c r="G41" s="227"/>
      <c r="H41" s="227"/>
      <c r="I41" s="227"/>
      <c r="J41" s="227"/>
      <c r="K41" s="227"/>
      <c r="L41" s="227"/>
      <c r="M41" s="227"/>
      <c r="N41" s="227"/>
      <c r="O41" s="227"/>
      <c r="P41" s="227"/>
      <c r="Q41" s="227"/>
      <c r="R41" s="227"/>
      <c r="S41" s="228"/>
      <c r="T41" s="242"/>
    </row>
    <row r="42" spans="1:20" ht="12" customHeight="1" x14ac:dyDescent="0.2">
      <c r="A42" s="120"/>
      <c r="B42" s="121"/>
      <c r="C42" s="121"/>
      <c r="D42" s="121"/>
      <c r="E42" s="121"/>
      <c r="F42" s="121"/>
      <c r="T42" s="242"/>
    </row>
    <row r="43" spans="1:20" ht="15" customHeight="1" x14ac:dyDescent="0.2">
      <c r="A43" s="216" t="s">
        <v>324</v>
      </c>
      <c r="B43" s="123"/>
      <c r="C43" s="123"/>
      <c r="D43" s="123"/>
      <c r="E43" s="123"/>
      <c r="F43" s="123"/>
      <c r="G43" s="123"/>
      <c r="H43" s="123"/>
      <c r="I43" s="123"/>
      <c r="J43" s="123"/>
      <c r="K43" s="123"/>
      <c r="L43" s="123"/>
      <c r="M43" s="123"/>
      <c r="N43" s="123"/>
      <c r="O43" s="123"/>
      <c r="P43" s="123"/>
      <c r="Q43" s="123"/>
      <c r="R43" s="123"/>
      <c r="S43" s="124"/>
      <c r="T43" s="165"/>
    </row>
    <row r="44" spans="1:20" ht="5.0999999999999996" customHeight="1" x14ac:dyDescent="0.2">
      <c r="A44" s="249"/>
      <c r="B44" s="250"/>
      <c r="C44" s="250"/>
      <c r="D44" s="250"/>
      <c r="E44" s="250"/>
      <c r="F44" s="250"/>
      <c r="G44" s="251"/>
      <c r="H44" s="251"/>
      <c r="I44" s="251"/>
      <c r="J44" s="251"/>
      <c r="K44" s="251"/>
      <c r="L44" s="251"/>
      <c r="M44" s="251"/>
      <c r="N44" s="251"/>
      <c r="O44" s="251"/>
      <c r="P44" s="251"/>
      <c r="Q44" s="251"/>
      <c r="R44" s="251"/>
      <c r="S44" s="238"/>
      <c r="T44" s="165"/>
    </row>
    <row r="45" spans="1:20" ht="15" customHeight="1" x14ac:dyDescent="0.2">
      <c r="A45" s="252"/>
      <c r="B45" s="85" t="s">
        <v>325</v>
      </c>
      <c r="C45" s="121"/>
      <c r="D45" s="121"/>
      <c r="E45" s="121"/>
      <c r="F45" s="121"/>
      <c r="G45" s="127"/>
      <c r="H45" s="375">
        <f>H23-H40</f>
        <v>0</v>
      </c>
      <c r="I45" s="127"/>
      <c r="J45" s="127"/>
      <c r="K45" s="127"/>
      <c r="L45" s="127"/>
      <c r="M45" s="127"/>
      <c r="N45" s="127"/>
      <c r="O45" s="127"/>
      <c r="P45" s="127"/>
      <c r="Q45" s="127"/>
      <c r="R45" s="127"/>
      <c r="S45" s="222"/>
      <c r="T45" s="165"/>
    </row>
    <row r="46" spans="1:20" ht="5.0999999999999996" customHeight="1" x14ac:dyDescent="0.2">
      <c r="A46" s="232"/>
      <c r="B46" s="233"/>
      <c r="C46" s="233"/>
      <c r="D46" s="233"/>
      <c r="E46" s="233"/>
      <c r="F46" s="233"/>
      <c r="G46" s="227"/>
      <c r="H46" s="227"/>
      <c r="I46" s="227"/>
      <c r="J46" s="227"/>
      <c r="K46" s="227"/>
      <c r="L46" s="227"/>
      <c r="M46" s="227"/>
      <c r="N46" s="227"/>
      <c r="O46" s="227"/>
      <c r="P46" s="227"/>
      <c r="Q46" s="227"/>
      <c r="R46" s="227"/>
      <c r="S46" s="228"/>
      <c r="T46" s="165"/>
    </row>
    <row r="47" spans="1:20" ht="12" customHeight="1" x14ac:dyDescent="0.2">
      <c r="F47" s="241"/>
      <c r="H47" s="158"/>
      <c r="J47" s="158"/>
      <c r="L47" s="158"/>
      <c r="N47" s="158"/>
      <c r="P47" s="158"/>
      <c r="R47" s="158"/>
      <c r="T47" s="165"/>
    </row>
    <row r="48" spans="1:20" ht="12" customHeight="1" x14ac:dyDescent="0.2">
      <c r="F48" s="241"/>
      <c r="H48" s="158"/>
      <c r="J48" s="158"/>
      <c r="L48" s="158"/>
      <c r="N48" s="158"/>
      <c r="P48" s="158"/>
      <c r="R48" s="158"/>
      <c r="T48" s="165"/>
    </row>
    <row r="49" spans="1:20" ht="12" customHeight="1" x14ac:dyDescent="0.2">
      <c r="F49" s="241"/>
      <c r="H49" s="158"/>
      <c r="J49" s="158"/>
      <c r="L49" s="158"/>
      <c r="N49" s="158"/>
      <c r="P49" s="158"/>
      <c r="R49" s="158"/>
      <c r="T49" s="165"/>
    </row>
    <row r="50" spans="1:20" s="20" customFormat="1" ht="12" customHeight="1" x14ac:dyDescent="0.2">
      <c r="A50" s="556"/>
      <c r="B50" s="556"/>
      <c r="C50" s="556"/>
      <c r="D50" s="556"/>
      <c r="E50" s="556"/>
      <c r="F50" s="556"/>
      <c r="J50" s="560"/>
      <c r="K50" s="560"/>
      <c r="L50" s="560"/>
      <c r="M50" s="560"/>
      <c r="N50" s="560"/>
      <c r="O50" s="560"/>
      <c r="P50" s="560"/>
      <c r="Q50" s="126"/>
      <c r="T50" s="165"/>
    </row>
    <row r="51" spans="1:20" s="20" customFormat="1" ht="12" customHeight="1" x14ac:dyDescent="0.2">
      <c r="A51" s="552"/>
      <c r="B51" s="552"/>
      <c r="C51" s="552"/>
      <c r="D51" s="552"/>
      <c r="E51" s="562">
        <f ca="1">IF('Seite 1'!$O$17="","",'Seite 1'!$O$17)</f>
        <v>44922</v>
      </c>
      <c r="F51" s="562"/>
      <c r="J51" s="561"/>
      <c r="K51" s="561"/>
      <c r="L51" s="561"/>
      <c r="M51" s="561"/>
      <c r="N51" s="561"/>
      <c r="O51" s="561"/>
      <c r="P51" s="561"/>
      <c r="Q51" s="126"/>
      <c r="T51" s="165"/>
    </row>
    <row r="52" spans="1:20" s="23" customFormat="1" ht="12" customHeight="1" x14ac:dyDescent="0.2">
      <c r="A52" s="149" t="s">
        <v>0</v>
      </c>
      <c r="B52" s="19"/>
      <c r="C52" s="19"/>
      <c r="D52" s="19"/>
      <c r="E52" s="19"/>
      <c r="J52" s="21" t="s">
        <v>21</v>
      </c>
      <c r="L52" s="234"/>
      <c r="N52" s="234"/>
      <c r="T52" s="165"/>
    </row>
    <row r="53" spans="1:20" s="23" customFormat="1" ht="12" customHeight="1" x14ac:dyDescent="0.2">
      <c r="A53" s="19"/>
      <c r="B53" s="19"/>
      <c r="C53" s="19"/>
      <c r="D53" s="19"/>
      <c r="E53" s="19"/>
      <c r="F53" s="19"/>
      <c r="J53" s="149" t="s">
        <v>322</v>
      </c>
      <c r="L53" s="19"/>
      <c r="N53" s="19"/>
      <c r="T53" s="165"/>
    </row>
    <row r="54" spans="1:20" s="29" customFormat="1" ht="5.0999999999999996" customHeight="1" x14ac:dyDescent="0.2">
      <c r="A54" s="40"/>
      <c r="B54" s="39"/>
      <c r="C54" s="30"/>
      <c r="D54" s="30"/>
      <c r="E54" s="30"/>
      <c r="F54" s="30"/>
      <c r="S54" s="31"/>
      <c r="T54" s="245"/>
    </row>
    <row r="55" spans="1:20" s="3" customFormat="1" ht="12" customHeight="1" x14ac:dyDescent="0.2">
      <c r="A55" s="8" t="s">
        <v>6</v>
      </c>
      <c r="B55" s="9" t="s">
        <v>323</v>
      </c>
      <c r="C55" s="148"/>
      <c r="D55" s="148"/>
      <c r="E55" s="148"/>
      <c r="F55" s="148"/>
      <c r="G55" s="26"/>
      <c r="H55" s="26"/>
      <c r="I55" s="26"/>
      <c r="J55" s="26"/>
      <c r="K55" s="26"/>
      <c r="L55" s="26"/>
      <c r="M55" s="26"/>
      <c r="N55" s="26"/>
      <c r="O55" s="26"/>
      <c r="P55" s="26"/>
      <c r="Q55" s="26"/>
      <c r="R55" s="26"/>
      <c r="S55" s="26"/>
      <c r="T55" s="246"/>
    </row>
    <row r="56" spans="1:20" s="3" customFormat="1" ht="5.0999999999999996" customHeight="1" x14ac:dyDescent="0.2">
      <c r="A56" s="8"/>
      <c r="B56" s="148"/>
      <c r="C56" s="148"/>
      <c r="D56" s="148"/>
      <c r="E56" s="148"/>
      <c r="F56" s="148"/>
      <c r="G56" s="26"/>
      <c r="H56" s="26"/>
      <c r="I56" s="26"/>
      <c r="J56" s="26"/>
      <c r="K56" s="26"/>
      <c r="L56" s="26"/>
      <c r="M56" s="26"/>
      <c r="N56" s="26"/>
      <c r="O56" s="26"/>
      <c r="P56" s="26"/>
      <c r="Q56" s="26"/>
      <c r="R56" s="26"/>
      <c r="S56" s="26"/>
      <c r="T56" s="246"/>
    </row>
    <row r="57" spans="1:20" s="119" customFormat="1" ht="12" customHeight="1" x14ac:dyDescent="0.2">
      <c r="A57" s="122" t="str">
        <f>'Seite 1'!$A$71</f>
        <v>VWN Weiterbildung - Anpassungsqualifizierung (B-DKS)</v>
      </c>
      <c r="T57" s="247"/>
    </row>
    <row r="58" spans="1:20" s="119" customFormat="1" ht="12" customHeight="1" x14ac:dyDescent="0.2">
      <c r="A58" s="122" t="str">
        <f>'Seite 1'!$A$72</f>
        <v>Formularversion: V 2.0 vom 02.01.23 - öffentlich -</v>
      </c>
      <c r="T58" s="247"/>
    </row>
  </sheetData>
  <sheetProtection password="8067" sheet="1" objects="1" scenarios="1" autoFilter="0"/>
  <mergeCells count="10">
    <mergeCell ref="A51:D51"/>
    <mergeCell ref="E51:F51"/>
    <mergeCell ref="J51:P51"/>
    <mergeCell ref="P3:S3"/>
    <mergeCell ref="A1:F4"/>
    <mergeCell ref="P1:S1"/>
    <mergeCell ref="P4:S4"/>
    <mergeCell ref="P2:S2"/>
    <mergeCell ref="A50:F50"/>
    <mergeCell ref="J50:P50"/>
  </mergeCells>
  <conditionalFormatting sqref="A1:F4">
    <cfRule type="cellIs" dxfId="13" priority="6" stopIfTrue="1" operator="equal">
      <formula>""</formula>
    </cfRule>
  </conditionalFormatting>
  <conditionalFormatting sqref="J28:N40 J10:N23">
    <cfRule type="expression" dxfId="12" priority="4" stopIfTrue="1">
      <formula>J$12="____"</formula>
    </cfRule>
  </conditionalFormatting>
  <conditionalFormatting sqref="P1:S4">
    <cfRule type="cellIs" dxfId="11" priority="2" stopIfTrue="1" operator="equal">
      <formula>0</formula>
    </cfRule>
  </conditionalFormatting>
  <conditionalFormatting sqref="H45">
    <cfRule type="cellIs" dxfId="10" priority="1" stopIfTrue="1" operator="notEqual">
      <formula>0</formula>
    </cfRule>
  </conditionalFormatting>
  <printOptions horizontalCentered="1"/>
  <pageMargins left="0.19685039370078741" right="0.19685039370078741" top="0.59055118110236227" bottom="0.19685039370078741" header="0.19685039370078741" footer="0.19685039370078741"/>
  <pageSetup paperSize="9" scale="84"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4">
    <pageSetUpPr fitToPage="1"/>
  </sheetPr>
  <dimension ref="A1:S69"/>
  <sheetViews>
    <sheetView showGridLines="0" zoomScaleNormal="100" workbookViewId="0">
      <selection activeCell="B37" sqref="B37:R37"/>
    </sheetView>
  </sheetViews>
  <sheetFormatPr baseColWidth="10" defaultColWidth="11.42578125" defaultRowHeight="12.75" customHeight="1" x14ac:dyDescent="0.2"/>
  <cols>
    <col min="1" max="17" width="5.140625" style="84" customWidth="1"/>
    <col min="18" max="18" width="5.140625" style="85" customWidth="1"/>
    <col min="19" max="19" width="0.85546875" style="84" customWidth="1"/>
    <col min="20" max="16384" width="11.42578125" style="84"/>
  </cols>
  <sheetData>
    <row r="1" spans="1:19" ht="15" customHeight="1" x14ac:dyDescent="0.2">
      <c r="A1" s="118"/>
      <c r="N1" s="28" t="s">
        <v>330</v>
      </c>
      <c r="O1" s="553">
        <f>'Seite 1'!$O$18</f>
        <v>0</v>
      </c>
      <c r="P1" s="554"/>
      <c r="Q1" s="554"/>
      <c r="R1" s="554"/>
      <c r="S1" s="581"/>
    </row>
    <row r="2" spans="1:19" ht="15" customHeight="1" x14ac:dyDescent="0.2">
      <c r="A2" s="118"/>
      <c r="N2" s="28" t="s">
        <v>334</v>
      </c>
      <c r="O2" s="553" t="str">
        <f>'Seite 1'!$Z$12</f>
        <v/>
      </c>
      <c r="P2" s="554"/>
      <c r="Q2" s="554"/>
      <c r="R2" s="554"/>
      <c r="S2" s="555"/>
    </row>
    <row r="3" spans="1:19" ht="15" customHeight="1" x14ac:dyDescent="0.2">
      <c r="A3" s="118"/>
      <c r="N3" s="28" t="s">
        <v>333</v>
      </c>
      <c r="O3" s="553" t="str">
        <f>'Seite 1'!$AA$12</f>
        <v/>
      </c>
      <c r="P3" s="554"/>
      <c r="Q3" s="554"/>
      <c r="R3" s="554"/>
      <c r="S3" s="555"/>
    </row>
    <row r="4" spans="1:19" ht="15" customHeight="1" x14ac:dyDescent="0.2">
      <c r="B4" s="118"/>
      <c r="C4" s="118"/>
      <c r="D4" s="118"/>
      <c r="E4" s="118"/>
      <c r="F4" s="118"/>
      <c r="G4" s="118"/>
      <c r="H4" s="118"/>
      <c r="I4" s="118"/>
      <c r="J4" s="118"/>
      <c r="K4" s="118"/>
      <c r="L4" s="118"/>
      <c r="N4" s="117" t="s">
        <v>331</v>
      </c>
      <c r="O4" s="557">
        <f ca="1">'Seite 1'!$O$17</f>
        <v>44922</v>
      </c>
      <c r="P4" s="590"/>
      <c r="Q4" s="590"/>
      <c r="R4" s="590"/>
      <c r="S4" s="591"/>
    </row>
    <row r="5" spans="1:19" ht="12" customHeight="1" x14ac:dyDescent="0.2"/>
    <row r="6" spans="1:19" s="113" customFormat="1" ht="15" customHeight="1" x14ac:dyDescent="0.2">
      <c r="A6" s="116" t="s">
        <v>345</v>
      </c>
      <c r="B6" s="115"/>
      <c r="C6" s="115"/>
      <c r="D6" s="115"/>
      <c r="E6" s="115"/>
      <c r="F6" s="115"/>
      <c r="G6" s="115"/>
      <c r="H6" s="115"/>
      <c r="I6" s="115"/>
      <c r="J6" s="115"/>
      <c r="K6" s="115"/>
      <c r="L6" s="115"/>
      <c r="M6" s="115"/>
      <c r="N6" s="115"/>
      <c r="O6" s="115"/>
      <c r="P6" s="115"/>
      <c r="Q6" s="115"/>
      <c r="R6" s="115"/>
      <c r="S6" s="114"/>
    </row>
    <row r="7" spans="1:19" ht="5.0999999999999996" customHeight="1" x14ac:dyDescent="0.2">
      <c r="A7" s="112"/>
      <c r="B7" s="92"/>
      <c r="C7" s="92"/>
      <c r="D7" s="92"/>
      <c r="E7" s="92"/>
      <c r="F7" s="92"/>
      <c r="G7" s="92"/>
      <c r="H7" s="92"/>
      <c r="I7" s="92"/>
      <c r="J7" s="92"/>
      <c r="K7" s="92"/>
      <c r="L7" s="92"/>
      <c r="M7" s="92"/>
      <c r="N7" s="92"/>
      <c r="O7" s="92"/>
      <c r="P7" s="92"/>
      <c r="Q7" s="92"/>
      <c r="R7" s="111"/>
      <c r="S7" s="110"/>
    </row>
    <row r="8" spans="1:19" ht="18" customHeight="1" x14ac:dyDescent="0.2">
      <c r="A8" s="109" t="s">
        <v>24</v>
      </c>
      <c r="N8" s="107"/>
      <c r="O8" s="107"/>
      <c r="P8" s="107"/>
      <c r="Q8" s="107"/>
      <c r="S8" s="99"/>
    </row>
    <row r="9" spans="1:19" ht="5.0999999999999996" customHeight="1" x14ac:dyDescent="0.2">
      <c r="A9" s="108"/>
      <c r="N9" s="107"/>
      <c r="O9" s="107"/>
      <c r="P9" s="107"/>
      <c r="Q9" s="107"/>
      <c r="R9" s="107"/>
      <c r="S9" s="99"/>
    </row>
    <row r="10" spans="1:19" ht="18" customHeight="1" x14ac:dyDescent="0.2">
      <c r="A10" s="102" t="s">
        <v>22</v>
      </c>
      <c r="B10" s="84" t="s">
        <v>30</v>
      </c>
      <c r="O10" s="85"/>
      <c r="P10" s="104"/>
      <c r="Q10" s="104"/>
      <c r="S10" s="99"/>
    </row>
    <row r="11" spans="1:19" ht="5.0999999999999996" customHeight="1" x14ac:dyDescent="0.2">
      <c r="A11" s="102"/>
      <c r="O11" s="85"/>
      <c r="P11" s="104"/>
      <c r="Q11" s="104"/>
      <c r="S11" s="99"/>
    </row>
    <row r="12" spans="1:19" ht="18" customHeight="1" x14ac:dyDescent="0.2">
      <c r="A12" s="102" t="s">
        <v>22</v>
      </c>
      <c r="B12" s="582" t="s">
        <v>360</v>
      </c>
      <c r="C12" s="582"/>
      <c r="D12" s="582"/>
      <c r="E12" s="582"/>
      <c r="F12" s="582"/>
      <c r="G12" s="582"/>
      <c r="H12" s="582"/>
      <c r="I12" s="582"/>
      <c r="J12" s="582"/>
      <c r="K12" s="582"/>
      <c r="L12" s="582"/>
      <c r="M12" s="582"/>
      <c r="N12" s="582"/>
      <c r="O12" s="582"/>
      <c r="P12" s="582"/>
      <c r="Q12" s="582"/>
      <c r="R12" s="582"/>
      <c r="S12" s="99"/>
    </row>
    <row r="13" spans="1:19" ht="12" customHeight="1" x14ac:dyDescent="0.2">
      <c r="A13" s="102"/>
      <c r="B13" s="582"/>
      <c r="C13" s="582"/>
      <c r="D13" s="582"/>
      <c r="E13" s="582"/>
      <c r="F13" s="582"/>
      <c r="G13" s="582"/>
      <c r="H13" s="582"/>
      <c r="I13" s="582"/>
      <c r="J13" s="582"/>
      <c r="K13" s="582"/>
      <c r="L13" s="582"/>
      <c r="M13" s="582"/>
      <c r="N13" s="582"/>
      <c r="O13" s="582"/>
      <c r="P13" s="582"/>
      <c r="Q13" s="582"/>
      <c r="R13" s="582"/>
      <c r="S13" s="99"/>
    </row>
    <row r="14" spans="1:19" ht="5.0999999999999996" customHeight="1" x14ac:dyDescent="0.2">
      <c r="A14" s="102"/>
      <c r="O14" s="85"/>
      <c r="P14" s="104"/>
      <c r="Q14" s="104"/>
      <c r="S14" s="99"/>
    </row>
    <row r="15" spans="1:19" s="329" customFormat="1" ht="18" customHeight="1" x14ac:dyDescent="0.2">
      <c r="A15" s="324"/>
      <c r="B15" s="325"/>
      <c r="C15" s="326" t="s">
        <v>411</v>
      </c>
      <c r="D15" s="326"/>
      <c r="E15" s="326"/>
      <c r="F15" s="326"/>
      <c r="G15" s="326"/>
      <c r="H15" s="326"/>
      <c r="I15" s="326"/>
      <c r="J15" s="327"/>
      <c r="K15" s="327"/>
      <c r="L15" s="327"/>
      <c r="M15" s="327"/>
      <c r="N15" s="327"/>
      <c r="O15" s="327"/>
      <c r="P15" s="327"/>
      <c r="Q15" s="327"/>
      <c r="R15" s="328"/>
      <c r="S15" s="330"/>
    </row>
    <row r="16" spans="1:19" ht="5.0999999999999996" customHeight="1" x14ac:dyDescent="0.2">
      <c r="A16" s="102"/>
      <c r="R16" s="84"/>
      <c r="S16" s="99"/>
    </row>
    <row r="17" spans="1:19" s="329" customFormat="1" ht="18" customHeight="1" x14ac:dyDescent="0.2">
      <c r="A17" s="324"/>
      <c r="B17" s="325"/>
      <c r="C17" s="326" t="s">
        <v>361</v>
      </c>
      <c r="D17" s="326"/>
      <c r="E17" s="326"/>
      <c r="F17" s="326"/>
      <c r="G17" s="326"/>
      <c r="H17" s="326"/>
      <c r="I17" s="326"/>
      <c r="J17" s="327"/>
      <c r="K17" s="327"/>
      <c r="L17" s="327"/>
      <c r="M17" s="327"/>
      <c r="N17" s="327"/>
      <c r="O17" s="327"/>
      <c r="P17" s="327"/>
      <c r="Q17" s="327"/>
      <c r="R17" s="328"/>
      <c r="S17" s="330"/>
    </row>
    <row r="18" spans="1:19" ht="5.0999999999999996" customHeight="1" x14ac:dyDescent="0.2">
      <c r="A18" s="102"/>
      <c r="R18" s="84"/>
      <c r="S18" s="99"/>
    </row>
    <row r="19" spans="1:19" s="329" customFormat="1" ht="18" customHeight="1" x14ac:dyDescent="0.2">
      <c r="A19" s="324"/>
      <c r="B19" s="325"/>
      <c r="C19" s="326" t="s">
        <v>412</v>
      </c>
      <c r="D19" s="326"/>
      <c r="E19" s="326"/>
      <c r="F19" s="326"/>
      <c r="G19" s="326"/>
      <c r="H19" s="326"/>
      <c r="I19" s="326"/>
      <c r="J19" s="327"/>
      <c r="K19" s="327"/>
      <c r="L19" s="327"/>
      <c r="M19" s="327"/>
      <c r="N19" s="327"/>
      <c r="O19" s="327"/>
      <c r="P19" s="327"/>
      <c r="Q19" s="327"/>
      <c r="R19" s="328"/>
      <c r="S19" s="330"/>
    </row>
    <row r="20" spans="1:19" ht="5.0999999999999996" customHeight="1" x14ac:dyDescent="0.2">
      <c r="A20" s="102"/>
      <c r="O20" s="85"/>
      <c r="P20" s="104"/>
      <c r="Q20" s="104"/>
      <c r="S20" s="99"/>
    </row>
    <row r="21" spans="1:19" ht="18" customHeight="1" x14ac:dyDescent="0.2">
      <c r="A21" s="102" t="s">
        <v>22</v>
      </c>
      <c r="B21" s="84" t="s">
        <v>343</v>
      </c>
      <c r="E21" s="106"/>
      <c r="F21" s="106"/>
      <c r="G21" s="106"/>
      <c r="R21" s="84"/>
      <c r="S21" s="99"/>
    </row>
    <row r="22" spans="1:19" ht="5.0999999999999996" customHeight="1" x14ac:dyDescent="0.2">
      <c r="A22" s="102"/>
      <c r="E22" s="106"/>
      <c r="F22" s="106"/>
      <c r="G22" s="106"/>
      <c r="R22" s="84"/>
      <c r="S22" s="99"/>
    </row>
    <row r="23" spans="1:19" ht="18" customHeight="1" x14ac:dyDescent="0.2">
      <c r="A23" s="102" t="s">
        <v>22</v>
      </c>
      <c r="B23" s="84" t="s">
        <v>23</v>
      </c>
      <c r="O23" s="85"/>
      <c r="P23" s="104"/>
      <c r="Q23" s="104"/>
      <c r="S23" s="99"/>
    </row>
    <row r="24" spans="1:19" ht="5.0999999999999996" customHeight="1" x14ac:dyDescent="0.2">
      <c r="A24" s="102"/>
      <c r="B24" s="104"/>
      <c r="C24" s="104"/>
      <c r="D24" s="104"/>
      <c r="E24" s="104"/>
      <c r="F24" s="104"/>
      <c r="G24" s="104"/>
      <c r="H24" s="104"/>
      <c r="I24" s="104"/>
      <c r="J24" s="104"/>
      <c r="K24" s="104"/>
      <c r="L24" s="104"/>
      <c r="M24" s="104"/>
      <c r="N24" s="104"/>
      <c r="O24" s="104"/>
      <c r="P24" s="104"/>
      <c r="Q24" s="104"/>
      <c r="S24" s="99"/>
    </row>
    <row r="25" spans="1:19" ht="18" customHeight="1" x14ac:dyDescent="0.2">
      <c r="A25" s="102" t="s">
        <v>22</v>
      </c>
      <c r="B25" s="582" t="s">
        <v>362</v>
      </c>
      <c r="C25" s="582"/>
      <c r="D25" s="582"/>
      <c r="E25" s="582"/>
      <c r="F25" s="582"/>
      <c r="G25" s="582"/>
      <c r="H25" s="582"/>
      <c r="I25" s="582"/>
      <c r="J25" s="582"/>
      <c r="K25" s="582"/>
      <c r="L25" s="582"/>
      <c r="M25" s="582"/>
      <c r="N25" s="582"/>
      <c r="O25" s="582"/>
      <c r="P25" s="582"/>
      <c r="Q25" s="582"/>
      <c r="R25" s="582"/>
      <c r="S25" s="99"/>
    </row>
    <row r="26" spans="1:19" ht="12" customHeight="1" x14ac:dyDescent="0.2">
      <c r="A26" s="102"/>
      <c r="B26" s="582"/>
      <c r="C26" s="582"/>
      <c r="D26" s="582"/>
      <c r="E26" s="582"/>
      <c r="F26" s="582"/>
      <c r="G26" s="582"/>
      <c r="H26" s="582"/>
      <c r="I26" s="582"/>
      <c r="J26" s="582"/>
      <c r="K26" s="582"/>
      <c r="L26" s="582"/>
      <c r="M26" s="582"/>
      <c r="N26" s="582"/>
      <c r="O26" s="582"/>
      <c r="P26" s="582"/>
      <c r="Q26" s="582"/>
      <c r="R26" s="582"/>
      <c r="S26" s="99"/>
    </row>
    <row r="27" spans="1:19" ht="12" customHeight="1" x14ac:dyDescent="0.2">
      <c r="A27" s="102"/>
      <c r="B27" s="582"/>
      <c r="C27" s="582"/>
      <c r="D27" s="582"/>
      <c r="E27" s="582"/>
      <c r="F27" s="582"/>
      <c r="G27" s="582"/>
      <c r="H27" s="582"/>
      <c r="I27" s="582"/>
      <c r="J27" s="582"/>
      <c r="K27" s="582"/>
      <c r="L27" s="582"/>
      <c r="M27" s="582"/>
      <c r="N27" s="582"/>
      <c r="O27" s="582"/>
      <c r="P27" s="582"/>
      <c r="Q27" s="582"/>
      <c r="R27" s="582"/>
      <c r="S27" s="99"/>
    </row>
    <row r="28" spans="1:19" ht="5.0999999999999996" customHeight="1" x14ac:dyDescent="0.2">
      <c r="A28" s="102"/>
      <c r="B28" s="103"/>
      <c r="C28" s="103"/>
      <c r="D28" s="103"/>
      <c r="E28" s="103"/>
      <c r="F28" s="103"/>
      <c r="G28" s="103"/>
      <c r="H28" s="103"/>
      <c r="I28" s="103"/>
      <c r="J28" s="103"/>
      <c r="K28" s="103"/>
      <c r="L28" s="103"/>
      <c r="M28" s="103"/>
      <c r="N28" s="103"/>
      <c r="O28" s="103"/>
      <c r="P28" s="103"/>
      <c r="Q28" s="103"/>
      <c r="R28" s="103"/>
      <c r="S28" s="99"/>
    </row>
    <row r="29" spans="1:19" s="11" customFormat="1" ht="18" customHeight="1" x14ac:dyDescent="0.2">
      <c r="A29" s="147" t="s">
        <v>22</v>
      </c>
      <c r="B29" s="589" t="s">
        <v>363</v>
      </c>
      <c r="C29" s="589"/>
      <c r="D29" s="589"/>
      <c r="E29" s="589"/>
      <c r="F29" s="589"/>
      <c r="G29" s="589"/>
      <c r="H29" s="589"/>
      <c r="I29" s="589"/>
      <c r="J29" s="589"/>
      <c r="K29" s="589"/>
      <c r="L29" s="589"/>
      <c r="M29" s="589"/>
      <c r="N29" s="589"/>
      <c r="O29" s="589"/>
      <c r="P29" s="589"/>
      <c r="Q29" s="589"/>
      <c r="R29" s="589"/>
      <c r="S29" s="25"/>
    </row>
    <row r="30" spans="1:19" s="11" customFormat="1" ht="12" customHeight="1" x14ac:dyDescent="0.2">
      <c r="A30" s="147"/>
      <c r="B30" s="589"/>
      <c r="C30" s="589"/>
      <c r="D30" s="589"/>
      <c r="E30" s="589"/>
      <c r="F30" s="589"/>
      <c r="G30" s="589"/>
      <c r="H30" s="589"/>
      <c r="I30" s="589"/>
      <c r="J30" s="589"/>
      <c r="K30" s="589"/>
      <c r="L30" s="589"/>
      <c r="M30" s="589"/>
      <c r="N30" s="589"/>
      <c r="O30" s="589"/>
      <c r="P30" s="589"/>
      <c r="Q30" s="589"/>
      <c r="R30" s="589"/>
      <c r="S30" s="25"/>
    </row>
    <row r="31" spans="1:19" ht="5.0999999999999996" customHeight="1" x14ac:dyDescent="0.2">
      <c r="A31" s="102"/>
      <c r="B31" s="103"/>
      <c r="C31" s="103"/>
      <c r="D31" s="103"/>
      <c r="E31" s="103"/>
      <c r="F31" s="103"/>
      <c r="G31" s="103"/>
      <c r="H31" s="103"/>
      <c r="I31" s="103"/>
      <c r="J31" s="103"/>
      <c r="K31" s="103"/>
      <c r="L31" s="103"/>
      <c r="M31" s="103"/>
      <c r="N31" s="103"/>
      <c r="O31" s="103"/>
      <c r="P31" s="103"/>
      <c r="Q31" s="103"/>
      <c r="R31" s="103"/>
      <c r="S31" s="99"/>
    </row>
    <row r="32" spans="1:19" ht="18" customHeight="1" x14ac:dyDescent="0.2">
      <c r="A32" s="102" t="s">
        <v>22</v>
      </c>
      <c r="B32" s="582" t="s">
        <v>364</v>
      </c>
      <c r="C32" s="582"/>
      <c r="D32" s="582"/>
      <c r="E32" s="582"/>
      <c r="F32" s="582"/>
      <c r="G32" s="582"/>
      <c r="H32" s="582"/>
      <c r="I32" s="582"/>
      <c r="J32" s="582"/>
      <c r="K32" s="582"/>
      <c r="L32" s="582"/>
      <c r="M32" s="582"/>
      <c r="N32" s="582"/>
      <c r="O32" s="582"/>
      <c r="P32" s="582"/>
      <c r="Q32" s="582"/>
      <c r="R32" s="582"/>
      <c r="S32" s="99"/>
    </row>
    <row r="33" spans="1:19" ht="12" customHeight="1" x14ac:dyDescent="0.2">
      <c r="A33" s="101"/>
      <c r="B33" s="582"/>
      <c r="C33" s="582"/>
      <c r="D33" s="582"/>
      <c r="E33" s="582"/>
      <c r="F33" s="582"/>
      <c r="G33" s="582"/>
      <c r="H33" s="582"/>
      <c r="I33" s="582"/>
      <c r="J33" s="582"/>
      <c r="K33" s="582"/>
      <c r="L33" s="582"/>
      <c r="M33" s="582"/>
      <c r="N33" s="582"/>
      <c r="O33" s="582"/>
      <c r="P33" s="582"/>
      <c r="Q33" s="582"/>
      <c r="R33" s="582"/>
      <c r="S33" s="99"/>
    </row>
    <row r="34" spans="1:19" ht="12" customHeight="1" x14ac:dyDescent="0.2">
      <c r="A34" s="101"/>
      <c r="B34" s="100"/>
      <c r="C34" s="100"/>
      <c r="D34" s="100"/>
      <c r="E34" s="100"/>
      <c r="F34" s="100"/>
      <c r="G34" s="100"/>
      <c r="H34" s="100"/>
      <c r="I34" s="100"/>
      <c r="J34" s="100"/>
      <c r="K34" s="100"/>
      <c r="L34" s="100"/>
      <c r="M34" s="100"/>
      <c r="N34" s="100"/>
      <c r="O34" s="100"/>
      <c r="P34" s="100"/>
      <c r="Q34" s="100"/>
      <c r="R34" s="100"/>
      <c r="S34" s="99"/>
    </row>
    <row r="35" spans="1:19" ht="15" customHeight="1" x14ac:dyDescent="0.2">
      <c r="A35" s="34"/>
      <c r="B35" s="19" t="s">
        <v>413</v>
      </c>
      <c r="C35" s="100"/>
      <c r="D35" s="100"/>
      <c r="E35" s="100"/>
      <c r="F35" s="100"/>
      <c r="G35" s="100"/>
      <c r="H35" s="100"/>
      <c r="I35" s="100"/>
      <c r="J35" s="100"/>
      <c r="K35" s="100"/>
      <c r="L35" s="100"/>
      <c r="M35" s="100"/>
      <c r="N35" s="100"/>
      <c r="O35" s="100"/>
      <c r="P35" s="100"/>
      <c r="Q35" s="100"/>
      <c r="R35" s="100"/>
      <c r="S35" s="99"/>
    </row>
    <row r="36" spans="1:19" ht="5.0999999999999996" customHeight="1" x14ac:dyDescent="0.2">
      <c r="A36" s="34"/>
      <c r="B36" s="100"/>
      <c r="C36" s="100"/>
      <c r="D36" s="100"/>
      <c r="E36" s="100"/>
      <c r="F36" s="100"/>
      <c r="G36" s="100"/>
      <c r="H36" s="100"/>
      <c r="I36" s="100"/>
      <c r="J36" s="100"/>
      <c r="K36" s="100"/>
      <c r="L36" s="100"/>
      <c r="M36" s="100"/>
      <c r="N36" s="100"/>
      <c r="O36" s="100"/>
      <c r="P36" s="100"/>
      <c r="Q36" s="100"/>
      <c r="R36" s="100"/>
      <c r="S36" s="99"/>
    </row>
    <row r="37" spans="1:19" s="20" customFormat="1" ht="18" customHeight="1" x14ac:dyDescent="0.2">
      <c r="A37" s="351"/>
      <c r="B37" s="583"/>
      <c r="C37" s="584"/>
      <c r="D37" s="584"/>
      <c r="E37" s="584"/>
      <c r="F37" s="584"/>
      <c r="G37" s="584"/>
      <c r="H37" s="584"/>
      <c r="I37" s="584"/>
      <c r="J37" s="584"/>
      <c r="K37" s="584"/>
      <c r="L37" s="584"/>
      <c r="M37" s="584"/>
      <c r="N37" s="584"/>
      <c r="O37" s="584"/>
      <c r="P37" s="584"/>
      <c r="Q37" s="584"/>
      <c r="R37" s="585"/>
      <c r="S37" s="24"/>
    </row>
    <row r="38" spans="1:19" ht="18" customHeight="1" x14ac:dyDescent="0.2">
      <c r="A38" s="109"/>
      <c r="B38" s="592"/>
      <c r="C38" s="593"/>
      <c r="D38" s="593"/>
      <c r="E38" s="593"/>
      <c r="F38" s="593"/>
      <c r="G38" s="593"/>
      <c r="H38" s="593"/>
      <c r="I38" s="593"/>
      <c r="J38" s="593"/>
      <c r="K38" s="593"/>
      <c r="L38" s="593"/>
      <c r="M38" s="593"/>
      <c r="N38" s="593"/>
      <c r="O38" s="593"/>
      <c r="P38" s="593"/>
      <c r="Q38" s="593"/>
      <c r="R38" s="594"/>
      <c r="S38" s="99"/>
    </row>
    <row r="39" spans="1:19" ht="18" customHeight="1" x14ac:dyDescent="0.2">
      <c r="A39" s="101"/>
      <c r="B39" s="586"/>
      <c r="C39" s="587"/>
      <c r="D39" s="587"/>
      <c r="E39" s="587"/>
      <c r="F39" s="587"/>
      <c r="G39" s="587"/>
      <c r="H39" s="587"/>
      <c r="I39" s="587"/>
      <c r="J39" s="587"/>
      <c r="K39" s="587"/>
      <c r="L39" s="587"/>
      <c r="M39" s="587"/>
      <c r="N39" s="587"/>
      <c r="O39" s="587"/>
      <c r="P39" s="587"/>
      <c r="Q39" s="587"/>
      <c r="R39" s="588"/>
      <c r="S39" s="99"/>
    </row>
    <row r="40" spans="1:19" ht="5.0999999999999996" customHeight="1" x14ac:dyDescent="0.2">
      <c r="A40" s="98"/>
      <c r="B40" s="97"/>
      <c r="C40" s="97"/>
      <c r="D40" s="97"/>
      <c r="E40" s="97"/>
      <c r="F40" s="97"/>
      <c r="G40" s="97"/>
      <c r="H40" s="97"/>
      <c r="I40" s="97"/>
      <c r="J40" s="97"/>
      <c r="K40" s="97"/>
      <c r="L40" s="97"/>
      <c r="M40" s="97"/>
      <c r="N40" s="97"/>
      <c r="O40" s="97"/>
      <c r="P40" s="97"/>
      <c r="Q40" s="97"/>
      <c r="R40" s="96"/>
      <c r="S40" s="95"/>
    </row>
    <row r="41" spans="1:19" ht="12" customHeight="1" x14ac:dyDescent="0.2"/>
    <row r="42" spans="1:19" s="412" customFormat="1" ht="15" customHeight="1" x14ac:dyDescent="0.2">
      <c r="A42" s="409" t="s">
        <v>574</v>
      </c>
      <c r="B42" s="410"/>
      <c r="C42" s="410"/>
      <c r="D42" s="410"/>
      <c r="E42" s="410"/>
      <c r="F42" s="410"/>
      <c r="G42" s="410"/>
      <c r="H42" s="410"/>
      <c r="I42" s="410"/>
      <c r="J42" s="410"/>
      <c r="K42" s="410"/>
      <c r="L42" s="410"/>
      <c r="M42" s="410"/>
      <c r="N42" s="410"/>
      <c r="O42" s="410"/>
      <c r="P42" s="410"/>
      <c r="Q42" s="410"/>
      <c r="R42" s="410"/>
      <c r="S42" s="411"/>
    </row>
    <row r="43" spans="1:19" s="413" customFormat="1" ht="5.0999999999999996" customHeight="1" x14ac:dyDescent="0.2">
      <c r="A43" s="572" t="s">
        <v>612</v>
      </c>
      <c r="B43" s="573"/>
      <c r="C43" s="573"/>
      <c r="D43" s="573"/>
      <c r="E43" s="573"/>
      <c r="F43" s="573"/>
      <c r="G43" s="573"/>
      <c r="H43" s="573"/>
      <c r="I43" s="573"/>
      <c r="J43" s="573"/>
      <c r="K43" s="573"/>
      <c r="L43" s="573"/>
      <c r="M43" s="573"/>
      <c r="N43" s="573"/>
      <c r="O43" s="573"/>
      <c r="P43" s="573"/>
      <c r="Q43" s="573"/>
      <c r="R43" s="573"/>
      <c r="S43" s="574"/>
    </row>
    <row r="44" spans="1:19" s="413" customFormat="1" ht="12" customHeight="1" x14ac:dyDescent="0.2">
      <c r="A44" s="575"/>
      <c r="B44" s="576"/>
      <c r="C44" s="576"/>
      <c r="D44" s="576"/>
      <c r="E44" s="576"/>
      <c r="F44" s="576"/>
      <c r="G44" s="576"/>
      <c r="H44" s="576"/>
      <c r="I44" s="576"/>
      <c r="J44" s="576"/>
      <c r="K44" s="576"/>
      <c r="L44" s="576"/>
      <c r="M44" s="576"/>
      <c r="N44" s="576"/>
      <c r="O44" s="576"/>
      <c r="P44" s="576"/>
      <c r="Q44" s="576"/>
      <c r="R44" s="576"/>
      <c r="S44" s="577"/>
    </row>
    <row r="45" spans="1:19" s="413" customFormat="1" ht="12" customHeight="1" x14ac:dyDescent="0.2">
      <c r="A45" s="575"/>
      <c r="B45" s="576"/>
      <c r="C45" s="576"/>
      <c r="D45" s="576"/>
      <c r="E45" s="576"/>
      <c r="F45" s="576"/>
      <c r="G45" s="576"/>
      <c r="H45" s="576"/>
      <c r="I45" s="576"/>
      <c r="J45" s="576"/>
      <c r="K45" s="576"/>
      <c r="L45" s="576"/>
      <c r="M45" s="576"/>
      <c r="N45" s="576"/>
      <c r="O45" s="576"/>
      <c r="P45" s="576"/>
      <c r="Q45" s="576"/>
      <c r="R45" s="576"/>
      <c r="S45" s="577"/>
    </row>
    <row r="46" spans="1:19" s="413" customFormat="1" ht="12" customHeight="1" x14ac:dyDescent="0.2">
      <c r="A46" s="575"/>
      <c r="B46" s="576"/>
      <c r="C46" s="576"/>
      <c r="D46" s="576"/>
      <c r="E46" s="576"/>
      <c r="F46" s="576"/>
      <c r="G46" s="576"/>
      <c r="H46" s="576"/>
      <c r="I46" s="576"/>
      <c r="J46" s="576"/>
      <c r="K46" s="576"/>
      <c r="L46" s="576"/>
      <c r="M46" s="576"/>
      <c r="N46" s="576"/>
      <c r="O46" s="576"/>
      <c r="P46" s="576"/>
      <c r="Q46" s="576"/>
      <c r="R46" s="576"/>
      <c r="S46" s="577"/>
    </row>
    <row r="47" spans="1:19" s="413" customFormat="1" ht="12" customHeight="1" x14ac:dyDescent="0.2">
      <c r="A47" s="575"/>
      <c r="B47" s="576"/>
      <c r="C47" s="576"/>
      <c r="D47" s="576"/>
      <c r="E47" s="576"/>
      <c r="F47" s="576"/>
      <c r="G47" s="576"/>
      <c r="H47" s="576"/>
      <c r="I47" s="576"/>
      <c r="J47" s="576"/>
      <c r="K47" s="576"/>
      <c r="L47" s="576"/>
      <c r="M47" s="576"/>
      <c r="N47" s="576"/>
      <c r="O47" s="576"/>
      <c r="P47" s="576"/>
      <c r="Q47" s="576"/>
      <c r="R47" s="576"/>
      <c r="S47" s="577"/>
    </row>
    <row r="48" spans="1:19" s="413" customFormat="1" ht="5.0999999999999996" customHeight="1" x14ac:dyDescent="0.2">
      <c r="A48" s="578"/>
      <c r="B48" s="579"/>
      <c r="C48" s="579"/>
      <c r="D48" s="579"/>
      <c r="E48" s="579"/>
      <c r="F48" s="579"/>
      <c r="G48" s="579"/>
      <c r="H48" s="579"/>
      <c r="I48" s="579"/>
      <c r="J48" s="579"/>
      <c r="K48" s="579"/>
      <c r="L48" s="579"/>
      <c r="M48" s="579"/>
      <c r="N48" s="579"/>
      <c r="O48" s="579"/>
      <c r="P48" s="579"/>
      <c r="Q48" s="579"/>
      <c r="R48" s="579"/>
      <c r="S48" s="580"/>
    </row>
    <row r="49" spans="1:19" ht="12" customHeight="1" x14ac:dyDescent="0.2"/>
    <row r="50" spans="1:19" ht="12" customHeight="1" x14ac:dyDescent="0.2"/>
    <row r="51" spans="1:19" ht="12" customHeight="1" x14ac:dyDescent="0.2"/>
    <row r="52" spans="1:19" s="93" customFormat="1" ht="12" customHeight="1" x14ac:dyDescent="0.2">
      <c r="A52" s="94"/>
      <c r="B52" s="94"/>
      <c r="C52" s="94"/>
      <c r="D52" s="94"/>
      <c r="E52" s="94"/>
      <c r="F52" s="94"/>
      <c r="G52" s="94"/>
      <c r="H52" s="94"/>
      <c r="I52" s="94"/>
      <c r="J52" s="94"/>
      <c r="K52" s="94"/>
      <c r="L52" s="94"/>
      <c r="M52" s="94"/>
      <c r="N52" s="94"/>
      <c r="O52" s="94"/>
      <c r="P52" s="94"/>
    </row>
    <row r="53" spans="1:19" s="20" customFormat="1" ht="12" customHeight="1" x14ac:dyDescent="0.2">
      <c r="A53" s="556"/>
      <c r="B53" s="556"/>
      <c r="C53" s="556"/>
      <c r="D53" s="556"/>
      <c r="E53" s="556"/>
      <c r="F53" s="556"/>
      <c r="G53" s="556"/>
      <c r="H53" s="556"/>
      <c r="I53" s="556"/>
      <c r="K53" s="560"/>
      <c r="L53" s="560"/>
      <c r="M53" s="560"/>
      <c r="N53" s="560"/>
      <c r="O53" s="560"/>
      <c r="P53" s="560"/>
      <c r="Q53" s="560"/>
      <c r="R53" s="560"/>
      <c r="S53" s="560"/>
    </row>
    <row r="54" spans="1:19" s="20" customFormat="1" ht="12" customHeight="1" x14ac:dyDescent="0.2">
      <c r="A54" s="552"/>
      <c r="B54" s="552"/>
      <c r="C54" s="552"/>
      <c r="D54" s="552"/>
      <c r="E54" s="552"/>
      <c r="F54" s="552"/>
      <c r="G54" s="552"/>
      <c r="H54" s="562">
        <f ca="1">IF('Seite 1'!$O$17="","",'Seite 1'!$O$17)</f>
        <v>44922</v>
      </c>
      <c r="I54" s="562"/>
      <c r="K54" s="561"/>
      <c r="L54" s="561"/>
      <c r="M54" s="561"/>
      <c r="N54" s="561"/>
      <c r="O54" s="561"/>
      <c r="P54" s="561"/>
      <c r="Q54" s="561"/>
      <c r="R54" s="561"/>
      <c r="S54" s="561"/>
    </row>
    <row r="55" spans="1:19" s="22" customFormat="1" ht="12" customHeight="1" x14ac:dyDescent="0.2">
      <c r="A55" s="21" t="s">
        <v>0</v>
      </c>
      <c r="B55" s="21"/>
      <c r="C55" s="21"/>
      <c r="D55" s="21"/>
      <c r="E55" s="21"/>
      <c r="F55" s="21"/>
      <c r="G55" s="21"/>
      <c r="H55" s="21"/>
      <c r="K55" s="21" t="s">
        <v>21</v>
      </c>
      <c r="L55" s="21"/>
      <c r="M55" s="21"/>
      <c r="N55" s="21"/>
      <c r="O55" s="21"/>
      <c r="P55" s="21"/>
      <c r="Q55" s="21"/>
      <c r="R55" s="21"/>
      <c r="S55" s="21"/>
    </row>
    <row r="56" spans="1:19" s="22" customFormat="1" ht="12" customHeight="1" x14ac:dyDescent="0.2">
      <c r="A56" s="149"/>
      <c r="B56" s="149"/>
      <c r="C56" s="149"/>
      <c r="D56" s="149"/>
      <c r="E56" s="149"/>
      <c r="F56" s="149"/>
      <c r="G56" s="149"/>
      <c r="H56" s="149"/>
      <c r="K56" s="149" t="s">
        <v>322</v>
      </c>
      <c r="L56" s="149"/>
      <c r="M56" s="149"/>
      <c r="N56" s="149"/>
      <c r="O56" s="149"/>
      <c r="P56" s="149"/>
      <c r="Q56" s="149"/>
      <c r="R56" s="149"/>
      <c r="S56" s="149"/>
    </row>
    <row r="57" spans="1:19" s="22" customFormat="1" ht="12" customHeight="1" x14ac:dyDescent="0.2">
      <c r="A57" s="149"/>
      <c r="B57" s="149"/>
      <c r="C57" s="149"/>
      <c r="D57" s="149"/>
      <c r="E57" s="149"/>
      <c r="F57" s="149"/>
      <c r="G57" s="149"/>
      <c r="H57" s="149"/>
      <c r="K57" s="149"/>
      <c r="L57" s="149"/>
      <c r="M57" s="149"/>
      <c r="N57" s="149"/>
      <c r="O57" s="149"/>
      <c r="P57" s="149"/>
      <c r="Q57" s="149"/>
      <c r="R57" s="149"/>
      <c r="S57" s="149"/>
    </row>
    <row r="58" spans="1:19" s="22" customFormat="1" ht="12" customHeight="1" x14ac:dyDescent="0.2">
      <c r="A58" s="149"/>
      <c r="B58" s="149"/>
      <c r="C58" s="149"/>
      <c r="D58" s="149"/>
      <c r="E58" s="149"/>
      <c r="F58" s="149"/>
      <c r="G58" s="149"/>
      <c r="H58" s="149"/>
      <c r="K58" s="149"/>
      <c r="L58" s="149"/>
      <c r="M58" s="149"/>
      <c r="N58" s="149"/>
      <c r="O58" s="149"/>
      <c r="P58" s="149"/>
      <c r="Q58" s="149"/>
      <c r="R58" s="149"/>
      <c r="S58" s="149"/>
    </row>
    <row r="59" spans="1:19" s="22" customFormat="1" ht="15" customHeight="1" x14ac:dyDescent="0.2">
      <c r="A59" s="268" t="s">
        <v>341</v>
      </c>
      <c r="B59" s="149"/>
      <c r="C59" s="149"/>
      <c r="D59" s="149"/>
      <c r="E59" s="149"/>
      <c r="F59" s="149"/>
      <c r="G59" s="149"/>
      <c r="H59" s="149"/>
      <c r="K59" s="149"/>
      <c r="L59" s="149"/>
      <c r="M59" s="149"/>
      <c r="N59" s="149"/>
      <c r="O59" s="149"/>
      <c r="P59" s="149"/>
      <c r="Q59" s="149"/>
      <c r="R59" s="149"/>
      <c r="S59" s="149"/>
    </row>
    <row r="60" spans="1:19" s="22" customFormat="1" ht="15" customHeight="1" x14ac:dyDescent="0.2">
      <c r="A60" s="19" t="str">
        <f>IF('Seite 1'!$T$10=0,"Sachbericht",IF(AND('Seite 1'!$T$7=FALSE,OR('Seite 1'!$T$8=TRUE,'Seite 1'!$T$9=TRUE)),"Sachbericht",""))</f>
        <v>Sachbericht</v>
      </c>
      <c r="B60" s="149"/>
      <c r="C60" s="149"/>
      <c r="D60" s="149"/>
      <c r="E60" s="149"/>
      <c r="F60" s="149"/>
      <c r="G60" s="149"/>
      <c r="H60" s="149"/>
      <c r="K60" s="149"/>
      <c r="L60" s="149"/>
      <c r="M60" s="149"/>
      <c r="N60" s="149"/>
      <c r="O60" s="149"/>
      <c r="P60" s="149"/>
      <c r="Q60" s="149"/>
      <c r="R60" s="149"/>
      <c r="S60" s="149"/>
    </row>
    <row r="61" spans="1:19" s="22" customFormat="1" ht="15" customHeight="1" x14ac:dyDescent="0.2">
      <c r="A61" s="19" t="s">
        <v>430</v>
      </c>
      <c r="B61" s="149"/>
      <c r="C61" s="149"/>
      <c r="D61" s="149"/>
      <c r="E61" s="149"/>
      <c r="F61" s="149"/>
      <c r="G61" s="149"/>
      <c r="H61" s="149"/>
      <c r="K61" s="149"/>
      <c r="L61" s="149"/>
      <c r="M61" s="149"/>
      <c r="N61" s="149"/>
      <c r="O61" s="149"/>
      <c r="P61" s="149"/>
      <c r="Q61" s="149"/>
      <c r="R61" s="149"/>
      <c r="S61" s="149"/>
    </row>
    <row r="62" spans="1:19" s="22" customFormat="1" ht="15" customHeight="1" x14ac:dyDescent="0.2">
      <c r="A62" s="19" t="s">
        <v>431</v>
      </c>
      <c r="B62" s="149"/>
      <c r="C62" s="149"/>
      <c r="D62" s="149"/>
      <c r="E62" s="149"/>
      <c r="F62" s="149"/>
      <c r="G62" s="149"/>
      <c r="H62" s="149"/>
      <c r="K62" s="149"/>
      <c r="L62" s="149"/>
      <c r="M62" s="149"/>
      <c r="N62" s="149"/>
      <c r="O62" s="149"/>
      <c r="P62" s="149"/>
      <c r="Q62" s="149"/>
      <c r="R62" s="149"/>
      <c r="S62" s="149"/>
    </row>
    <row r="63" spans="1:19" s="22" customFormat="1" ht="12" customHeight="1" x14ac:dyDescent="0.2">
      <c r="A63" s="19"/>
      <c r="B63" s="149"/>
      <c r="C63" s="149"/>
      <c r="D63" s="149"/>
      <c r="E63" s="149"/>
      <c r="F63" s="149"/>
      <c r="G63" s="149"/>
      <c r="H63" s="149"/>
      <c r="K63" s="149"/>
      <c r="L63" s="149"/>
      <c r="M63" s="149"/>
      <c r="N63" s="149"/>
      <c r="O63" s="149"/>
      <c r="P63" s="149"/>
      <c r="Q63" s="149"/>
      <c r="R63" s="149"/>
      <c r="S63" s="149"/>
    </row>
    <row r="64" spans="1:19" ht="12" customHeight="1" x14ac:dyDescent="0.2"/>
    <row r="65" spans="1:18" ht="5.0999999999999996" customHeight="1" x14ac:dyDescent="0.2">
      <c r="A65" s="92"/>
      <c r="B65" s="92"/>
      <c r="C65" s="92"/>
      <c r="M65" s="91"/>
      <c r="N65" s="91"/>
      <c r="O65" s="91"/>
      <c r="P65" s="91"/>
      <c r="Q65" s="91"/>
      <c r="R65" s="91"/>
    </row>
    <row r="66" spans="1:18" ht="12" customHeight="1" x14ac:dyDescent="0.2">
      <c r="A66" s="90" t="s">
        <v>6</v>
      </c>
      <c r="B66" s="89" t="s">
        <v>323</v>
      </c>
      <c r="C66" s="89"/>
      <c r="D66" s="89"/>
      <c r="E66" s="89"/>
      <c r="F66" s="89"/>
      <c r="G66" s="89"/>
      <c r="H66" s="89"/>
      <c r="I66" s="89"/>
      <c r="J66" s="89"/>
      <c r="K66" s="87"/>
      <c r="L66" s="87"/>
      <c r="M66" s="86"/>
      <c r="N66" s="86"/>
      <c r="O66" s="86"/>
      <c r="P66" s="86"/>
      <c r="Q66" s="86"/>
      <c r="R66" s="86"/>
    </row>
    <row r="67" spans="1:18" ht="5.0999999999999996" customHeight="1" x14ac:dyDescent="0.2">
      <c r="A67" s="88"/>
      <c r="B67" s="87"/>
      <c r="C67" s="87"/>
      <c r="D67" s="87"/>
      <c r="E67" s="87"/>
      <c r="F67" s="87"/>
      <c r="G67" s="87"/>
      <c r="H67" s="87"/>
      <c r="I67" s="87"/>
      <c r="J67" s="87"/>
      <c r="K67" s="87"/>
      <c r="L67" s="87"/>
      <c r="M67" s="86"/>
      <c r="N67" s="86"/>
      <c r="O67" s="86"/>
      <c r="P67" s="86"/>
      <c r="Q67" s="86"/>
      <c r="R67" s="86"/>
    </row>
    <row r="68" spans="1:18" ht="12" customHeight="1" x14ac:dyDescent="0.2">
      <c r="A68" s="1" t="str">
        <f>'Seite 1'!$A$71</f>
        <v>VWN Weiterbildung - Anpassungsqualifizierung (B-DKS)</v>
      </c>
      <c r="B68" s="86"/>
      <c r="C68" s="86"/>
      <c r="D68" s="86"/>
      <c r="E68" s="86"/>
      <c r="F68" s="86"/>
      <c r="G68" s="86"/>
      <c r="H68" s="86"/>
      <c r="I68" s="86"/>
      <c r="J68" s="86"/>
      <c r="K68" s="86"/>
      <c r="L68" s="86"/>
      <c r="M68" s="86"/>
      <c r="N68" s="86"/>
      <c r="O68" s="86"/>
      <c r="P68" s="86"/>
      <c r="Q68" s="86"/>
      <c r="R68" s="86"/>
    </row>
    <row r="69" spans="1:18" ht="12" customHeight="1" x14ac:dyDescent="0.2">
      <c r="A69" s="1" t="str">
        <f>'Seite 1'!$A$72</f>
        <v>Formularversion: V 2.0 vom 02.01.23 - öffentlich -</v>
      </c>
      <c r="R69" s="84"/>
    </row>
  </sheetData>
  <sheetProtection password="8067" sheet="1" objects="1" scenarios="1" selectLockedCells="1" autoFilter="0"/>
  <mergeCells count="17">
    <mergeCell ref="B38:R38"/>
    <mergeCell ref="A43:S48"/>
    <mergeCell ref="O1:S1"/>
    <mergeCell ref="A54:G54"/>
    <mergeCell ref="H54:I54"/>
    <mergeCell ref="K54:S54"/>
    <mergeCell ref="O2:S2"/>
    <mergeCell ref="O3:S3"/>
    <mergeCell ref="B12:R13"/>
    <mergeCell ref="B37:R37"/>
    <mergeCell ref="B39:R39"/>
    <mergeCell ref="B25:R27"/>
    <mergeCell ref="B29:R30"/>
    <mergeCell ref="B32:R33"/>
    <mergeCell ref="O4:S4"/>
    <mergeCell ref="A53:I53"/>
    <mergeCell ref="K53:S53"/>
  </mergeCells>
  <conditionalFormatting sqref="O1:S4">
    <cfRule type="cellIs" dxfId="9"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9580" r:id="rId4" name="Check Box 12">
              <controlPr defaultSize="0" autoFill="0" autoLine="0" autoPict="0">
                <anchor moveWithCells="1">
                  <from>
                    <xdr:col>1</xdr:col>
                    <xdr:colOff>19050</xdr:colOff>
                    <xdr:row>14</xdr:row>
                    <xdr:rowOff>9525</xdr:rowOff>
                  </from>
                  <to>
                    <xdr:col>1</xdr:col>
                    <xdr:colOff>323850</xdr:colOff>
                    <xdr:row>15</xdr:row>
                    <xdr:rowOff>0</xdr:rowOff>
                  </to>
                </anchor>
              </controlPr>
            </control>
          </mc:Choice>
        </mc:AlternateContent>
        <mc:AlternateContent xmlns:mc="http://schemas.openxmlformats.org/markup-compatibility/2006">
          <mc:Choice Requires="x14">
            <control shapeId="109581" r:id="rId5" name="Check Box 13">
              <controlPr defaultSize="0" autoFill="0" autoLine="0" autoPict="0">
                <anchor moveWithCells="1">
                  <from>
                    <xdr:col>1</xdr:col>
                    <xdr:colOff>19050</xdr:colOff>
                    <xdr:row>16</xdr:row>
                    <xdr:rowOff>9525</xdr:rowOff>
                  </from>
                  <to>
                    <xdr:col>1</xdr:col>
                    <xdr:colOff>323850</xdr:colOff>
                    <xdr:row>17</xdr:row>
                    <xdr:rowOff>0</xdr:rowOff>
                  </to>
                </anchor>
              </controlPr>
            </control>
          </mc:Choice>
        </mc:AlternateContent>
        <mc:AlternateContent xmlns:mc="http://schemas.openxmlformats.org/markup-compatibility/2006">
          <mc:Choice Requires="x14">
            <control shapeId="109582" r:id="rId6" name="Check Box 14">
              <controlPr defaultSize="0" autoFill="0" autoLine="0" autoPict="0">
                <anchor moveWithCells="1">
                  <from>
                    <xdr:col>1</xdr:col>
                    <xdr:colOff>19050</xdr:colOff>
                    <xdr:row>18</xdr:row>
                    <xdr:rowOff>9525</xdr:rowOff>
                  </from>
                  <to>
                    <xdr:col>1</xdr:col>
                    <xdr:colOff>323850</xdr:colOff>
                    <xdr:row>19</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6" tint="-0.249977111117893"/>
    <pageSetUpPr fitToPage="1"/>
  </sheetPr>
  <dimension ref="A1:S75"/>
  <sheetViews>
    <sheetView showGridLines="0" zoomScaleNormal="100" workbookViewId="0">
      <selection activeCell="O1" sqref="O1:S1"/>
    </sheetView>
  </sheetViews>
  <sheetFormatPr baseColWidth="10" defaultColWidth="11.42578125" defaultRowHeight="12" customHeight="1" x14ac:dyDescent="0.2"/>
  <cols>
    <col min="1" max="18" width="5.140625" style="11" customWidth="1"/>
    <col min="19" max="19" width="0.85546875" style="11" customWidth="1"/>
    <col min="20" max="16384" width="11.42578125" style="11"/>
  </cols>
  <sheetData>
    <row r="1" spans="1:19" ht="15" customHeight="1" x14ac:dyDescent="0.2">
      <c r="A1" s="563" t="str">
        <f>IF('Seite 1'!$T$10=0,"Der Sachbericht ist nur mit der Einreichung 
des Zwischen- und Verwendungsnachweises vorzulegen!",IF(AND('Seite 1'!$T$7=TRUE,'Seite 1'!$T$8=FALSE,'Seite 1'!$T$9=FALSE),"Der Sachbericht ist nicht mit dem 
Unterjährigen Nachweis vorzulegen!",""))</f>
        <v>Der Sachbericht ist nur mit der Einreichung 
des Zwischen- und Verwendungsnachweises vorzulegen!</v>
      </c>
      <c r="B1" s="564"/>
      <c r="C1" s="564"/>
      <c r="D1" s="564"/>
      <c r="E1" s="564"/>
      <c r="F1" s="564"/>
      <c r="G1" s="564"/>
      <c r="H1" s="565"/>
      <c r="I1" s="173"/>
      <c r="J1" s="173"/>
      <c r="K1" s="173"/>
      <c r="L1" s="173"/>
      <c r="M1" s="174"/>
      <c r="N1" s="117" t="s">
        <v>330</v>
      </c>
      <c r="O1" s="553">
        <f>'Seite 1'!$O$18</f>
        <v>0</v>
      </c>
      <c r="P1" s="554"/>
      <c r="Q1" s="554"/>
      <c r="R1" s="554"/>
      <c r="S1" s="581"/>
    </row>
    <row r="2" spans="1:19" ht="15" customHeight="1" x14ac:dyDescent="0.2">
      <c r="A2" s="566"/>
      <c r="B2" s="567"/>
      <c r="C2" s="567"/>
      <c r="D2" s="567"/>
      <c r="E2" s="567"/>
      <c r="F2" s="567"/>
      <c r="G2" s="567"/>
      <c r="H2" s="568"/>
      <c r="I2" s="173"/>
      <c r="J2" s="173"/>
      <c r="K2" s="173"/>
      <c r="L2" s="173"/>
      <c r="M2" s="174"/>
      <c r="N2" s="28" t="s">
        <v>334</v>
      </c>
      <c r="O2" s="553" t="str">
        <f>'Seite 1'!$Z$13</f>
        <v/>
      </c>
      <c r="P2" s="554"/>
      <c r="Q2" s="554"/>
      <c r="R2" s="554"/>
      <c r="S2" s="555"/>
    </row>
    <row r="3" spans="1:19" ht="15" customHeight="1" x14ac:dyDescent="0.2">
      <c r="A3" s="566"/>
      <c r="B3" s="567"/>
      <c r="C3" s="567"/>
      <c r="D3" s="567"/>
      <c r="E3" s="567"/>
      <c r="F3" s="567"/>
      <c r="G3" s="567"/>
      <c r="H3" s="568"/>
      <c r="I3" s="173"/>
      <c r="J3" s="173"/>
      <c r="K3" s="173"/>
      <c r="L3" s="173"/>
      <c r="M3" s="174"/>
      <c r="N3" s="28" t="s">
        <v>333</v>
      </c>
      <c r="O3" s="553" t="str">
        <f>'Seite 1'!$AA$13</f>
        <v/>
      </c>
      <c r="P3" s="554"/>
      <c r="Q3" s="554"/>
      <c r="R3" s="554"/>
      <c r="S3" s="555"/>
    </row>
    <row r="4" spans="1:19" ht="15" customHeight="1" x14ac:dyDescent="0.2">
      <c r="A4" s="569"/>
      <c r="B4" s="570"/>
      <c r="C4" s="570"/>
      <c r="D4" s="570"/>
      <c r="E4" s="570"/>
      <c r="F4" s="570"/>
      <c r="G4" s="570"/>
      <c r="H4" s="571"/>
      <c r="I4" s="173"/>
      <c r="J4" s="173"/>
      <c r="K4" s="173"/>
      <c r="L4" s="173"/>
      <c r="M4" s="174"/>
      <c r="N4" s="117" t="s">
        <v>331</v>
      </c>
      <c r="O4" s="557">
        <f ca="1">'Seite 1'!$O$17</f>
        <v>44922</v>
      </c>
      <c r="P4" s="590"/>
      <c r="Q4" s="590"/>
      <c r="R4" s="590"/>
      <c r="S4" s="591"/>
    </row>
    <row r="5" spans="1:19" ht="12" customHeight="1" x14ac:dyDescent="0.2">
      <c r="N5" s="175"/>
      <c r="O5" s="175"/>
      <c r="P5" s="175"/>
      <c r="Q5" s="175"/>
    </row>
    <row r="6" spans="1:19" s="7" customFormat="1" ht="15" customHeight="1" x14ac:dyDescent="0.2">
      <c r="A6" s="4" t="s">
        <v>208</v>
      </c>
      <c r="B6" s="5"/>
      <c r="C6" s="5"/>
      <c r="D6" s="5"/>
      <c r="E6" s="5"/>
      <c r="F6" s="5"/>
      <c r="G6" s="5"/>
      <c r="H6" s="5"/>
      <c r="I6" s="5"/>
      <c r="J6" s="5"/>
      <c r="K6" s="5"/>
      <c r="L6" s="5"/>
      <c r="M6" s="5"/>
      <c r="N6" s="5"/>
      <c r="O6" s="5"/>
      <c r="P6" s="5"/>
      <c r="Q6" s="5"/>
      <c r="R6" s="5"/>
      <c r="S6" s="6"/>
    </row>
    <row r="7" spans="1:19" ht="5.0999999999999996" customHeight="1" x14ac:dyDescent="0.2">
      <c r="A7" s="192"/>
      <c r="B7" s="193"/>
      <c r="C7" s="193"/>
      <c r="D7" s="193"/>
      <c r="E7" s="193"/>
      <c r="F7" s="193"/>
      <c r="G7" s="193"/>
      <c r="H7" s="193"/>
      <c r="I7" s="193"/>
      <c r="J7" s="193"/>
      <c r="K7" s="193"/>
      <c r="L7" s="193"/>
      <c r="M7" s="193"/>
      <c r="N7" s="194"/>
      <c r="O7" s="194"/>
      <c r="P7" s="194"/>
      <c r="Q7" s="194"/>
      <c r="R7" s="193"/>
      <c r="S7" s="195"/>
    </row>
    <row r="8" spans="1:19" ht="12" customHeight="1" x14ac:dyDescent="0.2">
      <c r="A8" s="196" t="s">
        <v>318</v>
      </c>
      <c r="B8" s="197"/>
      <c r="C8" s="197"/>
      <c r="D8" s="197"/>
      <c r="E8" s="197"/>
      <c r="F8" s="197"/>
      <c r="G8" s="197"/>
      <c r="H8" s="197"/>
      <c r="I8" s="197"/>
      <c r="J8" s="197"/>
      <c r="K8" s="197"/>
      <c r="L8" s="197"/>
      <c r="M8" s="197"/>
      <c r="N8" s="197"/>
      <c r="O8" s="197"/>
      <c r="P8" s="197"/>
      <c r="Q8" s="197"/>
      <c r="R8" s="197"/>
      <c r="S8" s="198"/>
    </row>
    <row r="9" spans="1:19" ht="12" customHeight="1" x14ac:dyDescent="0.2">
      <c r="A9" s="196" t="s">
        <v>417</v>
      </c>
      <c r="B9" s="197"/>
      <c r="C9" s="197"/>
      <c r="D9" s="197"/>
      <c r="E9" s="197"/>
      <c r="F9" s="197"/>
      <c r="G9" s="197"/>
      <c r="H9" s="197"/>
      <c r="I9" s="197"/>
      <c r="J9" s="197"/>
      <c r="K9" s="197"/>
      <c r="L9" s="197"/>
      <c r="M9" s="197"/>
      <c r="N9" s="197"/>
      <c r="O9" s="197"/>
      <c r="P9" s="197"/>
      <c r="Q9" s="197"/>
      <c r="R9" s="197"/>
      <c r="S9" s="198"/>
    </row>
    <row r="10" spans="1:19" ht="12" customHeight="1" x14ac:dyDescent="0.2">
      <c r="A10" s="196" t="s">
        <v>416</v>
      </c>
      <c r="B10" s="197"/>
      <c r="C10" s="197"/>
      <c r="D10" s="197"/>
      <c r="E10" s="197"/>
      <c r="F10" s="197"/>
      <c r="G10" s="197"/>
      <c r="H10" s="197"/>
      <c r="I10" s="197"/>
      <c r="J10" s="197"/>
      <c r="K10" s="197"/>
      <c r="L10" s="197"/>
      <c r="M10" s="197"/>
      <c r="N10" s="197"/>
      <c r="O10" s="197"/>
      <c r="P10" s="197"/>
      <c r="Q10" s="197"/>
      <c r="R10" s="197"/>
      <c r="S10" s="198"/>
    </row>
    <row r="11" spans="1:19" ht="5.0999999999999996" customHeight="1" x14ac:dyDescent="0.2">
      <c r="A11" s="199"/>
      <c r="B11" s="200"/>
      <c r="C11" s="200"/>
      <c r="D11" s="200"/>
      <c r="E11" s="200"/>
      <c r="F11" s="200"/>
      <c r="G11" s="200"/>
      <c r="H11" s="200"/>
      <c r="I11" s="200"/>
      <c r="J11" s="200"/>
      <c r="K11" s="200"/>
      <c r="L11" s="200"/>
      <c r="M11" s="200"/>
      <c r="N11" s="200"/>
      <c r="O11" s="200"/>
      <c r="P11" s="200"/>
      <c r="Q11" s="200"/>
      <c r="R11" s="200"/>
      <c r="S11" s="198"/>
    </row>
    <row r="12" spans="1:19" ht="12" customHeight="1" x14ac:dyDescent="0.2">
      <c r="A12" s="13"/>
      <c r="B12" s="14"/>
      <c r="C12" s="14"/>
      <c r="D12" s="14"/>
      <c r="E12" s="14"/>
      <c r="F12" s="14"/>
      <c r="G12" s="14"/>
      <c r="H12" s="14"/>
      <c r="I12" s="14"/>
      <c r="J12" s="14"/>
      <c r="K12" s="14"/>
      <c r="L12" s="14"/>
      <c r="M12" s="14"/>
      <c r="N12" s="14"/>
      <c r="O12" s="14"/>
      <c r="P12" s="14"/>
      <c r="Q12" s="14"/>
      <c r="R12" s="14"/>
      <c r="S12" s="15"/>
    </row>
    <row r="13" spans="1:19" ht="12" customHeight="1" x14ac:dyDescent="0.2">
      <c r="A13" s="176" t="s">
        <v>189</v>
      </c>
      <c r="B13" s="177"/>
      <c r="C13" s="177"/>
      <c r="D13" s="173"/>
      <c r="E13" s="173"/>
      <c r="F13" s="173"/>
      <c r="G13" s="173"/>
      <c r="H13" s="173"/>
      <c r="I13" s="173"/>
      <c r="J13" s="173"/>
      <c r="K13" s="173"/>
      <c r="L13" s="173"/>
      <c r="M13" s="173"/>
      <c r="S13" s="25"/>
    </row>
    <row r="14" spans="1:19" ht="5.0999999999999996" customHeight="1" x14ac:dyDescent="0.2">
      <c r="A14" s="176"/>
      <c r="B14" s="177"/>
      <c r="C14" s="177"/>
      <c r="D14" s="173"/>
      <c r="E14" s="173"/>
      <c r="F14" s="173"/>
      <c r="G14" s="173"/>
      <c r="H14" s="173"/>
      <c r="I14" s="173"/>
      <c r="J14" s="173"/>
      <c r="K14" s="173"/>
      <c r="L14" s="173"/>
      <c r="M14" s="173"/>
      <c r="S14" s="25"/>
    </row>
    <row r="15" spans="1:19" ht="5.0999999999999996" customHeight="1" x14ac:dyDescent="0.2">
      <c r="A15" s="181"/>
      <c r="B15" s="182"/>
      <c r="C15" s="182"/>
      <c r="D15" s="183"/>
      <c r="E15" s="183"/>
      <c r="F15" s="183"/>
      <c r="G15" s="183"/>
      <c r="H15" s="183"/>
      <c r="I15" s="183"/>
      <c r="J15" s="183"/>
      <c r="K15" s="183"/>
      <c r="L15" s="183"/>
      <c r="M15" s="183"/>
      <c r="N15" s="184"/>
      <c r="O15" s="184"/>
      <c r="P15" s="184"/>
      <c r="Q15" s="184"/>
      <c r="R15" s="184"/>
      <c r="S15" s="185"/>
    </row>
    <row r="16" spans="1:19" ht="12" customHeight="1" x14ac:dyDescent="0.2">
      <c r="A16" s="32" t="s">
        <v>190</v>
      </c>
      <c r="E16" s="201" t="s">
        <v>194</v>
      </c>
      <c r="F16" s="26" t="s">
        <v>195</v>
      </c>
      <c r="G16" s="26"/>
      <c r="H16" s="26"/>
      <c r="I16" s="26"/>
      <c r="J16" s="26"/>
      <c r="K16" s="26"/>
      <c r="L16" s="26"/>
      <c r="M16" s="26"/>
      <c r="N16" s="26"/>
      <c r="O16" s="26"/>
      <c r="P16" s="26"/>
      <c r="Q16" s="26"/>
      <c r="S16" s="25"/>
    </row>
    <row r="17" spans="1:19" ht="12" customHeight="1" x14ac:dyDescent="0.2">
      <c r="A17" s="32"/>
      <c r="E17" s="201" t="s">
        <v>194</v>
      </c>
      <c r="F17" s="26" t="s">
        <v>196</v>
      </c>
      <c r="G17" s="26"/>
      <c r="H17" s="26"/>
      <c r="I17" s="26"/>
      <c r="J17" s="26"/>
      <c r="K17" s="26"/>
      <c r="L17" s="26"/>
      <c r="M17" s="26"/>
      <c r="N17" s="26"/>
      <c r="O17" s="26"/>
      <c r="P17" s="26"/>
      <c r="Q17" s="26"/>
      <c r="S17" s="25"/>
    </row>
    <row r="18" spans="1:19" ht="12" customHeight="1" x14ac:dyDescent="0.2">
      <c r="A18" s="32"/>
      <c r="E18" s="201" t="s">
        <v>194</v>
      </c>
      <c r="F18" s="26" t="s">
        <v>197</v>
      </c>
      <c r="G18" s="26"/>
      <c r="H18" s="26"/>
      <c r="I18" s="26"/>
      <c r="J18" s="26"/>
      <c r="K18" s="26"/>
      <c r="L18" s="26"/>
      <c r="M18" s="26"/>
      <c r="N18" s="26"/>
      <c r="O18" s="26"/>
      <c r="P18" s="26"/>
      <c r="Q18" s="26"/>
      <c r="S18" s="25"/>
    </row>
    <row r="19" spans="1:19" ht="12" customHeight="1" x14ac:dyDescent="0.2">
      <c r="A19" s="32"/>
      <c r="E19" s="201" t="s">
        <v>194</v>
      </c>
      <c r="F19" s="26" t="s">
        <v>198</v>
      </c>
      <c r="G19" s="26"/>
      <c r="H19" s="26"/>
      <c r="I19" s="26"/>
      <c r="J19" s="26"/>
      <c r="K19" s="26"/>
      <c r="L19" s="26"/>
      <c r="M19" s="26"/>
      <c r="N19" s="26"/>
      <c r="O19" s="26"/>
      <c r="P19" s="26"/>
      <c r="Q19" s="26"/>
      <c r="S19" s="25"/>
    </row>
    <row r="20" spans="1:19" ht="12" customHeight="1" x14ac:dyDescent="0.2">
      <c r="A20" s="32"/>
      <c r="E20" s="201" t="s">
        <v>194</v>
      </c>
      <c r="F20" s="26" t="s">
        <v>199</v>
      </c>
      <c r="G20" s="26"/>
      <c r="H20" s="26"/>
      <c r="I20" s="26"/>
      <c r="J20" s="26"/>
      <c r="K20" s="26"/>
      <c r="L20" s="26"/>
      <c r="M20" s="26"/>
      <c r="N20" s="26"/>
      <c r="O20" s="26"/>
      <c r="P20" s="26"/>
      <c r="Q20" s="26"/>
      <c r="S20" s="25"/>
    </row>
    <row r="21" spans="1:19" ht="12" customHeight="1" x14ac:dyDescent="0.2">
      <c r="A21" s="32"/>
      <c r="E21" s="201" t="s">
        <v>194</v>
      </c>
      <c r="F21" s="26" t="s">
        <v>415</v>
      </c>
      <c r="G21" s="26"/>
      <c r="H21" s="26"/>
      <c r="I21" s="26"/>
      <c r="J21" s="26"/>
      <c r="K21" s="26"/>
      <c r="L21" s="26"/>
      <c r="M21" s="26"/>
      <c r="N21" s="26"/>
      <c r="O21" s="26"/>
      <c r="P21" s="26"/>
      <c r="Q21" s="26"/>
      <c r="S21" s="25"/>
    </row>
    <row r="22" spans="1:19" ht="5.0999999999999996" customHeight="1" x14ac:dyDescent="0.2">
      <c r="A22" s="186"/>
      <c r="B22" s="187"/>
      <c r="C22" s="187"/>
      <c r="D22" s="187"/>
      <c r="E22" s="202"/>
      <c r="F22" s="188"/>
      <c r="G22" s="188"/>
      <c r="H22" s="188"/>
      <c r="I22" s="188"/>
      <c r="J22" s="188"/>
      <c r="K22" s="188"/>
      <c r="L22" s="188"/>
      <c r="M22" s="188"/>
      <c r="N22" s="188"/>
      <c r="O22" s="188"/>
      <c r="P22" s="188"/>
      <c r="Q22" s="188"/>
      <c r="R22" s="187"/>
      <c r="S22" s="189"/>
    </row>
    <row r="23" spans="1:19" ht="5.0999999999999996" customHeight="1" x14ac:dyDescent="0.2">
      <c r="A23" s="190"/>
      <c r="B23" s="184"/>
      <c r="C23" s="184"/>
      <c r="D23" s="191"/>
      <c r="E23" s="203"/>
      <c r="F23" s="191"/>
      <c r="G23" s="191"/>
      <c r="H23" s="191"/>
      <c r="I23" s="191"/>
      <c r="J23" s="191"/>
      <c r="K23" s="191"/>
      <c r="L23" s="191"/>
      <c r="M23" s="191"/>
      <c r="N23" s="191"/>
      <c r="O23" s="191"/>
      <c r="P23" s="191"/>
      <c r="Q23" s="191"/>
      <c r="R23" s="184"/>
      <c r="S23" s="185"/>
    </row>
    <row r="24" spans="1:19" ht="12" customHeight="1" x14ac:dyDescent="0.2">
      <c r="A24" s="32" t="s">
        <v>191</v>
      </c>
      <c r="E24" s="201" t="s">
        <v>194</v>
      </c>
      <c r="F24" s="26" t="s">
        <v>200</v>
      </c>
      <c r="G24" s="26"/>
      <c r="H24" s="26"/>
      <c r="I24" s="26"/>
      <c r="J24" s="26"/>
      <c r="K24" s="26"/>
      <c r="L24" s="26"/>
      <c r="M24" s="26"/>
      <c r="N24" s="26"/>
      <c r="O24" s="26"/>
      <c r="P24" s="26"/>
      <c r="Q24" s="26"/>
      <c r="S24" s="25"/>
    </row>
    <row r="25" spans="1:19" ht="12" customHeight="1" x14ac:dyDescent="0.2">
      <c r="A25" s="32"/>
      <c r="E25" s="201" t="s">
        <v>194</v>
      </c>
      <c r="F25" s="26" t="s">
        <v>201</v>
      </c>
      <c r="G25" s="26"/>
      <c r="H25" s="26"/>
      <c r="I25" s="26"/>
      <c r="J25" s="26"/>
      <c r="K25" s="26"/>
      <c r="L25" s="26"/>
      <c r="M25" s="26"/>
      <c r="N25" s="26"/>
      <c r="O25" s="26"/>
      <c r="P25" s="26"/>
      <c r="Q25" s="26"/>
      <c r="S25" s="25"/>
    </row>
    <row r="26" spans="1:19" ht="12" customHeight="1" x14ac:dyDescent="0.2">
      <c r="A26" s="32"/>
      <c r="E26" s="201" t="s">
        <v>194</v>
      </c>
      <c r="F26" s="26" t="s">
        <v>202</v>
      </c>
      <c r="G26" s="26"/>
      <c r="H26" s="26"/>
      <c r="I26" s="26"/>
      <c r="J26" s="26"/>
      <c r="K26" s="26"/>
      <c r="L26" s="26"/>
      <c r="M26" s="26"/>
      <c r="N26" s="26"/>
      <c r="O26" s="26"/>
      <c r="P26" s="26"/>
      <c r="Q26" s="26"/>
      <c r="S26" s="25"/>
    </row>
    <row r="27" spans="1:19" ht="12" customHeight="1" x14ac:dyDescent="0.2">
      <c r="A27" s="32"/>
      <c r="E27" s="201"/>
      <c r="F27" s="26" t="s">
        <v>203</v>
      </c>
      <c r="G27" s="26"/>
      <c r="H27" s="26"/>
      <c r="I27" s="26"/>
      <c r="J27" s="26"/>
      <c r="K27" s="26"/>
      <c r="L27" s="26"/>
      <c r="M27" s="26"/>
      <c r="N27" s="26"/>
      <c r="O27" s="26"/>
      <c r="P27" s="26"/>
      <c r="Q27" s="26"/>
      <c r="S27" s="25"/>
    </row>
    <row r="28" spans="1:19" ht="5.0999999999999996" customHeight="1" x14ac:dyDescent="0.2">
      <c r="A28" s="186"/>
      <c r="B28" s="187"/>
      <c r="C28" s="187"/>
      <c r="D28" s="188"/>
      <c r="E28" s="204"/>
      <c r="F28" s="188"/>
      <c r="G28" s="188"/>
      <c r="H28" s="188"/>
      <c r="I28" s="188"/>
      <c r="J28" s="188"/>
      <c r="K28" s="188"/>
      <c r="L28" s="188"/>
      <c r="M28" s="188"/>
      <c r="N28" s="188"/>
      <c r="O28" s="188"/>
      <c r="P28" s="188"/>
      <c r="Q28" s="188"/>
      <c r="R28" s="187"/>
      <c r="S28" s="189"/>
    </row>
    <row r="29" spans="1:19" ht="5.0999999999999996" customHeight="1" x14ac:dyDescent="0.2">
      <c r="A29" s="32"/>
      <c r="D29" s="26"/>
      <c r="E29" s="8"/>
      <c r="F29" s="26"/>
      <c r="G29" s="26"/>
      <c r="H29" s="26"/>
      <c r="I29" s="26"/>
      <c r="J29" s="26"/>
      <c r="K29" s="26"/>
      <c r="L29" s="26"/>
      <c r="M29" s="26"/>
      <c r="N29" s="26"/>
      <c r="O29" s="26"/>
      <c r="P29" s="26"/>
      <c r="Q29" s="26"/>
      <c r="S29" s="25"/>
    </row>
    <row r="30" spans="1:19" ht="12" customHeight="1" x14ac:dyDescent="0.2">
      <c r="A30" s="32" t="s">
        <v>192</v>
      </c>
      <c r="E30" s="201" t="s">
        <v>194</v>
      </c>
      <c r="F30" s="26" t="s">
        <v>204</v>
      </c>
      <c r="G30" s="26"/>
      <c r="H30" s="26"/>
      <c r="I30" s="26"/>
      <c r="J30" s="26"/>
      <c r="K30" s="26"/>
      <c r="L30" s="26"/>
      <c r="M30" s="26"/>
      <c r="N30" s="26"/>
      <c r="O30" s="26"/>
      <c r="P30" s="26"/>
      <c r="Q30" s="26"/>
      <c r="S30" s="25"/>
    </row>
    <row r="31" spans="1:19" ht="12" customHeight="1" x14ac:dyDescent="0.2">
      <c r="A31" s="32"/>
      <c r="E31" s="201"/>
      <c r="F31" s="26" t="s">
        <v>205</v>
      </c>
      <c r="G31" s="26"/>
      <c r="H31" s="26"/>
      <c r="I31" s="26"/>
      <c r="J31" s="26"/>
      <c r="K31" s="26"/>
      <c r="L31" s="26"/>
      <c r="M31" s="26"/>
      <c r="N31" s="26"/>
      <c r="O31" s="26"/>
      <c r="P31" s="26"/>
      <c r="Q31" s="26"/>
      <c r="S31" s="25"/>
    </row>
    <row r="32" spans="1:19" ht="5.0999999999999996" customHeight="1" x14ac:dyDescent="0.2">
      <c r="A32" s="178"/>
      <c r="B32" s="16"/>
      <c r="C32" s="16"/>
      <c r="D32" s="16"/>
      <c r="E32" s="179"/>
      <c r="F32" s="180"/>
      <c r="G32" s="180"/>
      <c r="H32" s="180"/>
      <c r="I32" s="180"/>
      <c r="J32" s="180"/>
      <c r="K32" s="180"/>
      <c r="L32" s="180"/>
      <c r="M32" s="180"/>
      <c r="N32" s="180"/>
      <c r="O32" s="180"/>
      <c r="P32" s="180"/>
      <c r="Q32" s="180"/>
      <c r="R32" s="16"/>
      <c r="S32" s="17"/>
    </row>
    <row r="33" spans="1:19" ht="5.0999999999999996" customHeight="1" x14ac:dyDescent="0.2">
      <c r="A33" s="205"/>
      <c r="B33" s="193"/>
      <c r="C33" s="193"/>
      <c r="D33" s="193"/>
      <c r="E33" s="206"/>
      <c r="F33" s="207"/>
      <c r="G33" s="207"/>
      <c r="H33" s="207"/>
      <c r="I33" s="207"/>
      <c r="J33" s="207"/>
      <c r="K33" s="207"/>
      <c r="L33" s="207"/>
      <c r="M33" s="207"/>
      <c r="N33" s="207"/>
      <c r="O33" s="207"/>
      <c r="P33" s="207"/>
      <c r="Q33" s="207"/>
      <c r="R33" s="193"/>
      <c r="S33" s="195"/>
    </row>
    <row r="34" spans="1:19" ht="12" customHeight="1" x14ac:dyDescent="0.2">
      <c r="A34" s="208" t="s">
        <v>207</v>
      </c>
      <c r="B34" s="200"/>
      <c r="C34" s="200"/>
      <c r="D34" s="200"/>
      <c r="E34" s="209"/>
      <c r="F34" s="210"/>
      <c r="G34" s="210"/>
      <c r="H34" s="210"/>
      <c r="I34" s="210"/>
      <c r="J34" s="210"/>
      <c r="K34" s="210"/>
      <c r="L34" s="210"/>
      <c r="M34" s="210"/>
      <c r="N34" s="210"/>
      <c r="O34" s="210"/>
      <c r="P34" s="210"/>
      <c r="Q34" s="210"/>
      <c r="R34" s="200"/>
      <c r="S34" s="198"/>
    </row>
    <row r="35" spans="1:19" ht="12" customHeight="1" x14ac:dyDescent="0.2">
      <c r="A35" s="208" t="s">
        <v>206</v>
      </c>
      <c r="B35" s="200"/>
      <c r="C35" s="200"/>
      <c r="D35" s="200"/>
      <c r="E35" s="209"/>
      <c r="F35" s="210"/>
      <c r="G35" s="210"/>
      <c r="H35" s="210"/>
      <c r="I35" s="210"/>
      <c r="J35" s="210"/>
      <c r="K35" s="210"/>
      <c r="L35" s="210"/>
      <c r="M35" s="210"/>
      <c r="N35" s="210"/>
      <c r="O35" s="210"/>
      <c r="P35" s="210"/>
      <c r="Q35" s="210"/>
      <c r="R35" s="200"/>
      <c r="S35" s="198"/>
    </row>
    <row r="36" spans="1:19" ht="5.0999999999999996" customHeight="1" x14ac:dyDescent="0.2">
      <c r="A36" s="211"/>
      <c r="B36" s="212"/>
      <c r="C36" s="212"/>
      <c r="D36" s="212"/>
      <c r="E36" s="213"/>
      <c r="F36" s="214"/>
      <c r="G36" s="214"/>
      <c r="H36" s="214"/>
      <c r="I36" s="214"/>
      <c r="J36" s="214"/>
      <c r="K36" s="214"/>
      <c r="L36" s="214"/>
      <c r="M36" s="214"/>
      <c r="N36" s="214"/>
      <c r="O36" s="214"/>
      <c r="P36" s="214"/>
      <c r="Q36" s="214"/>
      <c r="R36" s="212"/>
      <c r="S36" s="215"/>
    </row>
    <row r="37" spans="1:19" ht="12" customHeight="1" x14ac:dyDescent="0.2">
      <c r="A37" s="33"/>
      <c r="S37" s="25"/>
    </row>
    <row r="38" spans="1:19" ht="12" customHeight="1" x14ac:dyDescent="0.2">
      <c r="A38" s="33"/>
      <c r="S38" s="25"/>
    </row>
    <row r="39" spans="1:19" ht="12" customHeight="1" x14ac:dyDescent="0.2">
      <c r="A39" s="33"/>
      <c r="S39" s="25"/>
    </row>
    <row r="40" spans="1:19" ht="12" customHeight="1" x14ac:dyDescent="0.2">
      <c r="A40" s="33"/>
      <c r="S40" s="25"/>
    </row>
    <row r="41" spans="1:19" ht="12" customHeight="1" x14ac:dyDescent="0.2">
      <c r="A41" s="33"/>
      <c r="S41" s="25"/>
    </row>
    <row r="42" spans="1:19" ht="12" customHeight="1" x14ac:dyDescent="0.2">
      <c r="A42" s="33"/>
      <c r="S42" s="25"/>
    </row>
    <row r="43" spans="1:19" ht="12" customHeight="1" x14ac:dyDescent="0.2">
      <c r="A43" s="33"/>
      <c r="S43" s="25"/>
    </row>
    <row r="44" spans="1:19" ht="12" customHeight="1" x14ac:dyDescent="0.2">
      <c r="A44" s="33"/>
      <c r="S44" s="25"/>
    </row>
    <row r="45" spans="1:19" ht="12" customHeight="1" x14ac:dyDescent="0.2">
      <c r="A45" s="33"/>
      <c r="S45" s="25"/>
    </row>
    <row r="46" spans="1:19" ht="12" customHeight="1" x14ac:dyDescent="0.2">
      <c r="A46" s="33"/>
      <c r="S46" s="25"/>
    </row>
    <row r="47" spans="1:19" ht="12" customHeight="1" x14ac:dyDescent="0.2">
      <c r="A47" s="33"/>
      <c r="S47" s="25"/>
    </row>
    <row r="48" spans="1:19" ht="12" customHeight="1" x14ac:dyDescent="0.2">
      <c r="A48" s="33"/>
      <c r="S48" s="25"/>
    </row>
    <row r="49" spans="1:19" ht="12" customHeight="1" x14ac:dyDescent="0.2">
      <c r="A49" s="33"/>
      <c r="S49" s="25"/>
    </row>
    <row r="50" spans="1:19" ht="12" customHeight="1" x14ac:dyDescent="0.2">
      <c r="A50" s="33"/>
      <c r="S50" s="25"/>
    </row>
    <row r="51" spans="1:19" ht="12" customHeight="1" x14ac:dyDescent="0.2">
      <c r="A51" s="33"/>
      <c r="S51" s="25"/>
    </row>
    <row r="52" spans="1:19" ht="12" customHeight="1" x14ac:dyDescent="0.2">
      <c r="A52" s="33"/>
      <c r="S52" s="25"/>
    </row>
    <row r="53" spans="1:19" ht="12" customHeight="1" x14ac:dyDescent="0.2">
      <c r="A53" s="33"/>
      <c r="S53" s="25"/>
    </row>
    <row r="54" spans="1:19" ht="12" customHeight="1" x14ac:dyDescent="0.2">
      <c r="A54" s="33"/>
      <c r="S54" s="25"/>
    </row>
    <row r="55" spans="1:19" ht="12" customHeight="1" x14ac:dyDescent="0.2">
      <c r="A55" s="33"/>
      <c r="S55" s="25"/>
    </row>
    <row r="56" spans="1:19" ht="12" customHeight="1" x14ac:dyDescent="0.2">
      <c r="A56" s="33"/>
      <c r="S56" s="25"/>
    </row>
    <row r="57" spans="1:19" ht="12" customHeight="1" x14ac:dyDescent="0.2">
      <c r="A57" s="33"/>
      <c r="S57" s="25"/>
    </row>
    <row r="58" spans="1:19" ht="12" customHeight="1" x14ac:dyDescent="0.2">
      <c r="A58" s="33"/>
      <c r="S58" s="25"/>
    </row>
    <row r="59" spans="1:19" ht="12" customHeight="1" x14ac:dyDescent="0.2">
      <c r="A59" s="33"/>
      <c r="S59" s="25"/>
    </row>
    <row r="60" spans="1:19" ht="12" customHeight="1" x14ac:dyDescent="0.2">
      <c r="A60" s="33"/>
      <c r="S60" s="25"/>
    </row>
    <row r="61" spans="1:19" ht="12" customHeight="1" x14ac:dyDescent="0.2">
      <c r="A61" s="33"/>
      <c r="S61" s="25"/>
    </row>
    <row r="62" spans="1:19" ht="12" customHeight="1" x14ac:dyDescent="0.2">
      <c r="A62" s="33"/>
      <c r="S62" s="25"/>
    </row>
    <row r="63" spans="1:19" ht="12" customHeight="1" x14ac:dyDescent="0.2">
      <c r="A63" s="33"/>
      <c r="S63" s="25"/>
    </row>
    <row r="64" spans="1:19" ht="12" customHeight="1" x14ac:dyDescent="0.2">
      <c r="A64" s="33"/>
      <c r="S64" s="25"/>
    </row>
    <row r="65" spans="1:19" ht="12" customHeight="1" x14ac:dyDescent="0.2">
      <c r="A65" s="33"/>
      <c r="S65" s="25"/>
    </row>
    <row r="66" spans="1:19" ht="12" customHeight="1" x14ac:dyDescent="0.2">
      <c r="A66" s="33"/>
      <c r="S66" s="25"/>
    </row>
    <row r="67" spans="1:19" ht="12" customHeight="1" x14ac:dyDescent="0.2">
      <c r="A67" s="33"/>
      <c r="S67" s="25"/>
    </row>
    <row r="68" spans="1:19" ht="12" customHeight="1" x14ac:dyDescent="0.2">
      <c r="A68" s="33"/>
      <c r="S68" s="25"/>
    </row>
    <row r="69" spans="1:19" ht="12" customHeight="1" x14ac:dyDescent="0.2">
      <c r="A69" s="33"/>
      <c r="S69" s="25"/>
    </row>
    <row r="70" spans="1:19" ht="12" customHeight="1" x14ac:dyDescent="0.2">
      <c r="A70" s="33"/>
      <c r="S70" s="25"/>
    </row>
    <row r="71" spans="1:19" ht="12" customHeight="1" x14ac:dyDescent="0.2">
      <c r="A71" s="595" t="s">
        <v>193</v>
      </c>
      <c r="B71" s="596"/>
      <c r="C71" s="596"/>
      <c r="D71" s="596"/>
      <c r="E71" s="596"/>
      <c r="F71" s="596"/>
      <c r="G71" s="596"/>
      <c r="H71" s="596"/>
      <c r="I71" s="596"/>
      <c r="J71" s="596"/>
      <c r="K71" s="596"/>
      <c r="L71" s="596"/>
      <c r="M71" s="596"/>
      <c r="N71" s="596"/>
      <c r="O71" s="596"/>
      <c r="P71" s="596"/>
      <c r="Q71" s="596"/>
      <c r="R71" s="596"/>
      <c r="S71" s="25"/>
    </row>
    <row r="72" spans="1:19" ht="5.0999999999999996" customHeight="1" x14ac:dyDescent="0.2">
      <c r="A72" s="42"/>
      <c r="B72" s="16"/>
      <c r="C72" s="16"/>
      <c r="D72" s="16"/>
      <c r="E72" s="16"/>
      <c r="F72" s="16"/>
      <c r="G72" s="16"/>
      <c r="H72" s="16"/>
      <c r="I72" s="16"/>
      <c r="J72" s="16"/>
      <c r="K72" s="16"/>
      <c r="L72" s="16"/>
      <c r="M72" s="16"/>
      <c r="N72" s="16"/>
      <c r="O72" s="16"/>
      <c r="P72" s="16"/>
      <c r="Q72" s="16"/>
      <c r="R72" s="16"/>
      <c r="S72" s="17"/>
    </row>
    <row r="74" spans="1:19" ht="12" customHeight="1" x14ac:dyDescent="0.2">
      <c r="A74" s="45" t="str">
        <f>'Seite 1'!$A$71</f>
        <v>VWN Weiterbildung - Anpassungsqualifizierung (B-DKS)</v>
      </c>
      <c r="B74" s="45"/>
      <c r="C74" s="45"/>
    </row>
    <row r="75" spans="1:19" ht="12" customHeight="1" x14ac:dyDescent="0.2">
      <c r="A75" s="45" t="str">
        <f>'Seite 1'!$A$72</f>
        <v>Formularversion: V 2.0 vom 02.01.23 - öffentlich -</v>
      </c>
      <c r="B75" s="45"/>
      <c r="C75" s="45"/>
    </row>
  </sheetData>
  <sheetProtection password="8067" sheet="1" objects="1" scenarios="1" autoFilter="0"/>
  <mergeCells count="6">
    <mergeCell ref="A71:R71"/>
    <mergeCell ref="O1:S1"/>
    <mergeCell ref="O4:S4"/>
    <mergeCell ref="O2:S2"/>
    <mergeCell ref="A1:H4"/>
    <mergeCell ref="O3:S3"/>
  </mergeCells>
  <conditionalFormatting sqref="A1:H4">
    <cfRule type="cellIs" dxfId="8" priority="4" stopIfTrue="1" operator="equal">
      <formula>""</formula>
    </cfRule>
  </conditionalFormatting>
  <conditionalFormatting sqref="O1:S4">
    <cfRule type="cellIs" dxfId="7" priority="1" stopIfTrue="1" operator="equal">
      <formula>0</formula>
    </cfRule>
  </conditionalFormatting>
  <pageMargins left="0.78740157480314965" right="0.19685039370078741" top="0.19685039370078741" bottom="0.19685039370078741" header="0.19685039370078741" footer="0.19685039370078741"/>
  <pageSetup paperSize="9" orientation="portrait" r:id="rId1"/>
  <headerFooter>
    <oddFooter>&amp;C&amp;8&amp;A</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tint="0.59999389629810485"/>
    <pageSetUpPr fitToPage="1"/>
  </sheetPr>
  <dimension ref="A1:P1213"/>
  <sheetViews>
    <sheetView showGridLines="0" topLeftCell="A1000" zoomScaleNormal="100" workbookViewId="0">
      <selection activeCell="B1014" sqref="B1014"/>
    </sheetView>
  </sheetViews>
  <sheetFormatPr baseColWidth="10" defaultColWidth="11.42578125" defaultRowHeight="12.75" x14ac:dyDescent="0.2"/>
  <cols>
    <col min="1" max="1" width="5.7109375" style="282" customWidth="1"/>
    <col min="2" max="2" width="40.7109375" style="274" customWidth="1"/>
    <col min="3" max="3" width="80.7109375" style="274" customWidth="1"/>
    <col min="4" max="4" width="40.7109375" style="274" customWidth="1"/>
    <col min="5" max="9" width="12.7109375" style="282" customWidth="1"/>
    <col min="10" max="10" width="15.7109375" style="43" customWidth="1"/>
    <col min="11" max="11" width="11.42578125" style="43" customWidth="1"/>
    <col min="12" max="12" width="11.42578125" style="43"/>
    <col min="13" max="16384" width="11.42578125" style="282"/>
  </cols>
  <sheetData>
    <row r="1" spans="1:10" ht="12" hidden="1" customHeight="1" x14ac:dyDescent="0.2">
      <c r="A1" s="273" t="s">
        <v>33</v>
      </c>
      <c r="B1" s="152"/>
      <c r="C1" s="152"/>
      <c r="D1" s="152"/>
      <c r="E1" s="152"/>
      <c r="F1" s="152"/>
      <c r="G1" s="152"/>
      <c r="H1" s="281"/>
      <c r="I1" s="152"/>
      <c r="J1" s="152"/>
    </row>
    <row r="2" spans="1:10" ht="12" hidden="1" customHeight="1" x14ac:dyDescent="0.2">
      <c r="A2" s="273" t="s">
        <v>34</v>
      </c>
      <c r="B2" s="152"/>
      <c r="C2" s="152"/>
      <c r="D2" s="152"/>
      <c r="E2" s="152"/>
      <c r="F2" s="152"/>
      <c r="G2" s="152"/>
      <c r="H2" s="281"/>
      <c r="I2" s="152"/>
      <c r="J2" s="152"/>
    </row>
    <row r="3" spans="1:10" ht="12" hidden="1" customHeight="1" x14ac:dyDescent="0.2">
      <c r="A3" s="275">
        <f>ROW(A1014)</f>
        <v>1014</v>
      </c>
      <c r="B3" s="152"/>
      <c r="C3" s="152"/>
      <c r="D3" s="152"/>
      <c r="E3" s="152"/>
      <c r="F3" s="152"/>
      <c r="G3" s="152"/>
      <c r="H3" s="281"/>
      <c r="I3" s="152"/>
      <c r="J3" s="152"/>
    </row>
    <row r="4" spans="1:10" ht="12" hidden="1" customHeight="1" x14ac:dyDescent="0.2">
      <c r="A4" s="259" t="s">
        <v>329</v>
      </c>
      <c r="B4" s="152"/>
      <c r="C4" s="152"/>
      <c r="D4" s="152"/>
      <c r="E4" s="152"/>
      <c r="F4" s="152"/>
      <c r="G4" s="152"/>
      <c r="H4" s="281"/>
      <c r="I4" s="152"/>
      <c r="J4" s="152"/>
    </row>
    <row r="5" spans="1:10" ht="12" hidden="1" customHeight="1" x14ac:dyDescent="0.2">
      <c r="A5" s="261" t="str">
        <f>"$A$1000:$J$"&amp;IF(LOOKUP(2,1/(B1:B1213&lt;&gt;""),ROW(B:B))=A3-4,A3-1,LOOKUP(2,1/(B1:B1213&lt;&gt;""),ROW(B:B)))</f>
        <v>$A$1000:$J$1013</v>
      </c>
      <c r="B5" s="152"/>
      <c r="C5" s="350"/>
      <c r="D5" s="350"/>
      <c r="E5" s="152"/>
      <c r="F5" s="152"/>
      <c r="G5" s="152"/>
      <c r="H5" s="281"/>
      <c r="I5" s="152"/>
      <c r="J5" s="152"/>
    </row>
    <row r="6" spans="1:10" s="341" customFormat="1" ht="15" hidden="1" customHeight="1" x14ac:dyDescent="0.2">
      <c r="A6" s="353" t="s">
        <v>370</v>
      </c>
      <c r="B6" s="353" t="s">
        <v>371</v>
      </c>
      <c r="C6" s="353" t="s">
        <v>372</v>
      </c>
      <c r="D6" s="353" t="str">
        <f t="shared" ref="D6:D69" si="0">CONCATENATE(A6,B6)</f>
        <v>BereichBerufsgruppe (Berufsgattung)</v>
      </c>
      <c r="E6" s="354" t="s">
        <v>373</v>
      </c>
      <c r="F6" s="340" t="str">
        <f>IF(AND('Seite 1'!$G$37&gt;=DATE(2015,2,12),'Seite 1'!$G$37&lt;DATE(2015,5,4)),"Bereich_1_",
IF(AND('Seite 1'!$G$37&gt;=DATE(2015,5,4),'Seite 1'!$G$37&lt;DATE(2015,6,5)),"Bereich_2_",
IF(AND('Seite 1'!$G$37&gt;=DATE(2015,6,5),'Seite 1'!$G$37&lt;DATE(2016,9,1)),"Bereich_3_",
IF(AND('Seite 1'!$G$37&gt;=DATE(2016,9,1),'Seite 1'!$G$37&lt;DATE(2017,9,1)),"Bereich_4_",
IF(AND('Seite 1'!$G$37&gt;=DATE(2017,9,1),'Seite 1'!$G$37&lt;DATE(2018,9,1)),"Bereich_5_",
IF(AND('Seite 1'!$G$37&gt;=DATE(2018,9,1),'Seite 1'!$G$37&lt;DATE(2019,9,1)),"Bereich_6_",
IF(AND('Seite 1'!$G$37&gt;=DATE(2019,9,1),'Seite 1'!$G$37&lt;DATE(2020,9,1)),"Bereich_7_",
IF('Seite 1'!$G$37&gt;=DATE(2020,9,1),"Bereich_8_",""))))))))</f>
        <v/>
      </c>
      <c r="G6" s="353" t="str">
        <f t="shared" ref="G6:G69" si="1">C6</f>
        <v>Kurzbezeichnung lt. KldB 2010</v>
      </c>
      <c r="H6" s="353"/>
      <c r="I6" s="353"/>
      <c r="J6" s="353"/>
    </row>
    <row r="7" spans="1:10" s="341" customFormat="1" ht="15" hidden="1" customHeight="1" x14ac:dyDescent="0.2">
      <c r="A7" s="415" t="s">
        <v>374</v>
      </c>
      <c r="B7" s="342" t="s">
        <v>37</v>
      </c>
      <c r="C7" s="342" t="s">
        <v>38</v>
      </c>
      <c r="D7" s="343" t="str">
        <f t="shared" si="0"/>
        <v>Bereich_1_12 - Berufsgattung 1 oder 2</v>
      </c>
      <c r="E7" s="344">
        <v>5.83</v>
      </c>
      <c r="F7" s="606"/>
      <c r="G7" s="352" t="str">
        <f t="shared" si="1"/>
        <v>Gartenbauberufe, Floristik [Helfer oder Fachkraft]</v>
      </c>
      <c r="H7" s="281"/>
      <c r="I7" s="152"/>
      <c r="J7" s="152"/>
    </row>
    <row r="8" spans="1:10" s="341" customFormat="1" ht="15" hidden="1" customHeight="1" x14ac:dyDescent="0.2">
      <c r="A8" s="415" t="s">
        <v>374</v>
      </c>
      <c r="B8" s="343" t="s">
        <v>39</v>
      </c>
      <c r="C8" s="343" t="s">
        <v>40</v>
      </c>
      <c r="D8" s="343" t="str">
        <f t="shared" si="0"/>
        <v>Bereich_1_223 - Berufsgattung 1 oder 2</v>
      </c>
      <c r="E8" s="345">
        <v>4.82</v>
      </c>
      <c r="F8" s="607"/>
      <c r="G8" s="352" t="str">
        <f t="shared" si="1"/>
        <v>Holzbe- und verarbeitung [Helfer oder Fachkraft]</v>
      </c>
      <c r="H8" s="281"/>
      <c r="I8" s="152"/>
      <c r="J8" s="152"/>
    </row>
    <row r="9" spans="1:10" s="341" customFormat="1" ht="15" hidden="1" customHeight="1" x14ac:dyDescent="0.2">
      <c r="A9" s="415" t="s">
        <v>374</v>
      </c>
      <c r="B9" s="343" t="s">
        <v>41</v>
      </c>
      <c r="C9" s="343" t="s">
        <v>42</v>
      </c>
      <c r="D9" s="343" t="str">
        <f t="shared" si="0"/>
        <v>Bereich_1_232 - Berufsgattung 2</v>
      </c>
      <c r="E9" s="345">
        <v>7.58</v>
      </c>
      <c r="F9" s="607"/>
      <c r="G9" s="352" t="str">
        <f t="shared" si="1"/>
        <v>Technische Mediengestaltung [Fachkraft]</v>
      </c>
      <c r="H9" s="281"/>
      <c r="I9" s="152"/>
      <c r="J9" s="152"/>
    </row>
    <row r="10" spans="1:10" s="341" customFormat="1" ht="15" hidden="1" customHeight="1" x14ac:dyDescent="0.2">
      <c r="A10" s="415" t="s">
        <v>374</v>
      </c>
      <c r="B10" s="343" t="s">
        <v>43</v>
      </c>
      <c r="C10" s="343" t="s">
        <v>44</v>
      </c>
      <c r="D10" s="343" t="str">
        <f t="shared" si="0"/>
        <v>Bereich_1_232 - Berufsgattung 3</v>
      </c>
      <c r="E10" s="345">
        <v>7.71</v>
      </c>
      <c r="F10" s="607"/>
      <c r="G10" s="352" t="str">
        <f t="shared" si="1"/>
        <v>Technische Mediengestaltung [Spezialist]</v>
      </c>
      <c r="H10" s="281"/>
      <c r="I10" s="152"/>
      <c r="J10" s="152"/>
    </row>
    <row r="11" spans="1:10" s="341" customFormat="1" ht="15" hidden="1" customHeight="1" x14ac:dyDescent="0.2">
      <c r="A11" s="415" t="s">
        <v>374</v>
      </c>
      <c r="B11" s="343" t="s">
        <v>45</v>
      </c>
      <c r="C11" s="343" t="s">
        <v>46</v>
      </c>
      <c r="D11" s="343" t="str">
        <f t="shared" si="0"/>
        <v>Bereich_1_24 - Berufsgattung 1</v>
      </c>
      <c r="E11" s="345">
        <v>6.11</v>
      </c>
      <c r="F11" s="607"/>
      <c r="G11" s="352" t="str">
        <f t="shared" si="1"/>
        <v>Metallerzeugung, Metallbearbeitung, Metallbau [Helfer]</v>
      </c>
      <c r="H11" s="281"/>
      <c r="I11" s="152"/>
      <c r="J11" s="152"/>
    </row>
    <row r="12" spans="1:10" s="341" customFormat="1" ht="15" hidden="1" customHeight="1" x14ac:dyDescent="0.2">
      <c r="A12" s="415" t="s">
        <v>374</v>
      </c>
      <c r="B12" s="343" t="s">
        <v>47</v>
      </c>
      <c r="C12" s="343" t="s">
        <v>48</v>
      </c>
      <c r="D12" s="343" t="str">
        <f t="shared" si="0"/>
        <v>Bereich_1_24 - Berufsgattung 2</v>
      </c>
      <c r="E12" s="345">
        <v>6.56</v>
      </c>
      <c r="F12" s="607"/>
      <c r="G12" s="352" t="str">
        <f t="shared" si="1"/>
        <v>Metallerzeugung, Metallbearbeitung, Metallbau [Fachkraft]</v>
      </c>
      <c r="H12" s="281"/>
      <c r="I12" s="152"/>
      <c r="J12" s="152"/>
    </row>
    <row r="13" spans="1:10" s="341" customFormat="1" ht="15" hidden="1" customHeight="1" x14ac:dyDescent="0.2">
      <c r="A13" s="415" t="s">
        <v>374</v>
      </c>
      <c r="B13" s="343" t="s">
        <v>49</v>
      </c>
      <c r="C13" s="343" t="s">
        <v>50</v>
      </c>
      <c r="D13" s="343" t="str">
        <f t="shared" si="0"/>
        <v>Bereich_1_242 - Berufsgattung 3</v>
      </c>
      <c r="E13" s="345">
        <v>8.61</v>
      </c>
      <c r="F13" s="607"/>
      <c r="G13" s="352" t="str">
        <f t="shared" si="1"/>
        <v>Spanende Metallbearbeitung [Spezialist]</v>
      </c>
      <c r="H13" s="281"/>
      <c r="I13" s="152"/>
      <c r="J13" s="152"/>
    </row>
    <row r="14" spans="1:10" s="341" customFormat="1" ht="15" hidden="1" customHeight="1" x14ac:dyDescent="0.2">
      <c r="A14" s="415" t="s">
        <v>374</v>
      </c>
      <c r="B14" s="343" t="s">
        <v>51</v>
      </c>
      <c r="C14" s="343" t="s">
        <v>52</v>
      </c>
      <c r="D14" s="343" t="str">
        <f t="shared" si="0"/>
        <v>Bereich_1_24422_G</v>
      </c>
      <c r="E14" s="345">
        <v>11.85</v>
      </c>
      <c r="F14" s="607"/>
      <c r="G14" s="352" t="str">
        <f t="shared" si="1"/>
        <v>Gasschweißen (G) [Fachkraft]</v>
      </c>
      <c r="H14" s="281"/>
      <c r="I14" s="152"/>
      <c r="J14" s="152"/>
    </row>
    <row r="15" spans="1:10" s="341" customFormat="1" ht="15" hidden="1" customHeight="1" x14ac:dyDescent="0.2">
      <c r="A15" s="415" t="s">
        <v>374</v>
      </c>
      <c r="B15" s="343" t="s">
        <v>53</v>
      </c>
      <c r="C15" s="343" t="s">
        <v>54</v>
      </c>
      <c r="D15" s="343" t="str">
        <f t="shared" si="0"/>
        <v>Bereich_1_24422_E</v>
      </c>
      <c r="E15" s="345">
        <v>13.55</v>
      </c>
      <c r="F15" s="607"/>
      <c r="G15" s="352" t="str">
        <f t="shared" si="1"/>
        <v>Lichtbogenschweißen (E) [Fachkraft]</v>
      </c>
      <c r="H15" s="281"/>
      <c r="I15" s="152"/>
      <c r="J15" s="152"/>
    </row>
    <row r="16" spans="1:10" s="341" customFormat="1" ht="15" hidden="1" customHeight="1" x14ac:dyDescent="0.2">
      <c r="A16" s="415" t="s">
        <v>374</v>
      </c>
      <c r="B16" s="343" t="s">
        <v>55</v>
      </c>
      <c r="C16" s="343" t="s">
        <v>56</v>
      </c>
      <c r="D16" s="343" t="str">
        <f t="shared" si="0"/>
        <v>Bereich_1_24422_WIG_St</v>
      </c>
      <c r="E16" s="345">
        <v>15.07</v>
      </c>
      <c r="F16" s="607"/>
      <c r="G16" s="352" t="str">
        <f t="shared" si="1"/>
        <v>Wolfram-Inertgasschweißen (WIG) - Werkstoff Stahl (St) [Fachkraft]</v>
      </c>
      <c r="H16" s="281"/>
      <c r="I16" s="152"/>
      <c r="J16" s="152"/>
    </row>
    <row r="17" spans="1:10" s="341" customFormat="1" ht="15" hidden="1" customHeight="1" x14ac:dyDescent="0.2">
      <c r="A17" s="415" t="s">
        <v>374</v>
      </c>
      <c r="B17" s="343" t="s">
        <v>57</v>
      </c>
      <c r="C17" s="343" t="s">
        <v>58</v>
      </c>
      <c r="D17" s="343" t="str">
        <f t="shared" si="0"/>
        <v>Bereich_1_24422_WIG_CrNi</v>
      </c>
      <c r="E17" s="345">
        <v>17.489999999999998</v>
      </c>
      <c r="F17" s="607"/>
      <c r="G17" s="352" t="str">
        <f t="shared" si="1"/>
        <v>Wolfram-Inertgasschweißen (WIG) - Werkstoff Chrom/Nickel (CrNi) [Fachkraft]</v>
      </c>
      <c r="H17" s="281"/>
      <c r="I17" s="152"/>
      <c r="J17" s="152"/>
    </row>
    <row r="18" spans="1:10" s="341" customFormat="1" ht="15" hidden="1" customHeight="1" x14ac:dyDescent="0.2">
      <c r="A18" s="415" t="s">
        <v>374</v>
      </c>
      <c r="B18" s="343" t="s">
        <v>59</v>
      </c>
      <c r="C18" s="343" t="s">
        <v>60</v>
      </c>
      <c r="D18" s="343" t="str">
        <f t="shared" si="0"/>
        <v>Bereich_1_24422_WIG_Al</v>
      </c>
      <c r="E18" s="345">
        <v>17.18</v>
      </c>
      <c r="F18" s="607"/>
      <c r="G18" s="352" t="str">
        <f t="shared" si="1"/>
        <v>Wolfram-Inertgasschweißen (WIG) - Werkstoff Aluminium (Al) [Fachkraft]</v>
      </c>
      <c r="H18" s="281"/>
      <c r="I18" s="152"/>
      <c r="J18" s="152"/>
    </row>
    <row r="19" spans="1:10" s="341" customFormat="1" ht="15" hidden="1" customHeight="1" x14ac:dyDescent="0.2">
      <c r="A19" s="415" t="s">
        <v>374</v>
      </c>
      <c r="B19" s="343" t="s">
        <v>61</v>
      </c>
      <c r="C19" s="343" t="s">
        <v>62</v>
      </c>
      <c r="D19" s="343" t="str">
        <f t="shared" si="0"/>
        <v>Bereich_1_24422_WIG_Cu</v>
      </c>
      <c r="E19" s="345">
        <v>12.55</v>
      </c>
      <c r="F19" s="607"/>
      <c r="G19" s="352" t="str">
        <f t="shared" si="1"/>
        <v>Wolfram-Inertgasschweißen (WIG) - Werkstoff Kupfer (Cu) [Fachkraft]</v>
      </c>
      <c r="H19" s="281"/>
      <c r="I19" s="152"/>
      <c r="J19" s="152"/>
    </row>
    <row r="20" spans="1:10" s="341" customFormat="1" ht="15" hidden="1" customHeight="1" x14ac:dyDescent="0.2">
      <c r="A20" s="415" t="s">
        <v>374</v>
      </c>
      <c r="B20" s="343" t="s">
        <v>63</v>
      </c>
      <c r="C20" s="343" t="s">
        <v>64</v>
      </c>
      <c r="D20" s="343" t="str">
        <f t="shared" si="0"/>
        <v>Bereich_1_24422_MSG_St</v>
      </c>
      <c r="E20" s="345">
        <v>14.95</v>
      </c>
      <c r="F20" s="607"/>
      <c r="G20" s="352" t="str">
        <f t="shared" si="1"/>
        <v>Metallschutzgasschweißen Metallaktivgas (MAG), Metallinertgas (MIG) - Werkstoff Stahl (St) [Fachkraft]</v>
      </c>
      <c r="H20" s="281"/>
      <c r="I20" s="152"/>
      <c r="J20" s="152"/>
    </row>
    <row r="21" spans="1:10" s="341" customFormat="1" ht="15" hidden="1" customHeight="1" x14ac:dyDescent="0.2">
      <c r="A21" s="415" t="s">
        <v>374</v>
      </c>
      <c r="B21" s="343" t="s">
        <v>65</v>
      </c>
      <c r="C21" s="343" t="s">
        <v>66</v>
      </c>
      <c r="D21" s="343" t="str">
        <f t="shared" si="0"/>
        <v>Bereich_1_24422_MSG_CrNi</v>
      </c>
      <c r="E21" s="345">
        <v>18.16</v>
      </c>
      <c r="F21" s="607"/>
      <c r="G21" s="352" t="str">
        <f t="shared" si="1"/>
        <v>Metallschutzgasschweißen Metallaktivgas (MAG), Metallinertgas (MIG) - Werkstoff Chrom/Nickel (CrNi) [Fachkraft]</v>
      </c>
      <c r="H21" s="281"/>
      <c r="I21" s="152"/>
      <c r="J21" s="152"/>
    </row>
    <row r="22" spans="1:10" s="341" customFormat="1" ht="15" hidden="1" customHeight="1" x14ac:dyDescent="0.2">
      <c r="A22" s="415" t="s">
        <v>374</v>
      </c>
      <c r="B22" s="343" t="s">
        <v>67</v>
      </c>
      <c r="C22" s="343" t="s">
        <v>68</v>
      </c>
      <c r="D22" s="343" t="str">
        <f t="shared" si="0"/>
        <v>Bereich_1_24422_MSG_Al</v>
      </c>
      <c r="E22" s="345">
        <v>12.55</v>
      </c>
      <c r="F22" s="607"/>
      <c r="G22" s="352" t="str">
        <f t="shared" si="1"/>
        <v>Metallschutzgasschweißen Metallaktivgas (MAG), Metallinertgas (MIG) - Werkstoff Aluminium (Al) [Fachkraft]</v>
      </c>
      <c r="H22" s="281"/>
      <c r="I22" s="152"/>
      <c r="J22" s="152"/>
    </row>
    <row r="23" spans="1:10" s="341" customFormat="1" ht="15" hidden="1" customHeight="1" x14ac:dyDescent="0.2">
      <c r="A23" s="415" t="s">
        <v>374</v>
      </c>
      <c r="B23" s="343" t="s">
        <v>69</v>
      </c>
      <c r="C23" s="343" t="s">
        <v>70</v>
      </c>
      <c r="D23" s="343" t="str">
        <f t="shared" si="0"/>
        <v>Bereich_1_24422_B</v>
      </c>
      <c r="E23" s="345">
        <v>12.55</v>
      </c>
      <c r="F23" s="607"/>
      <c r="G23" s="352" t="str">
        <f t="shared" si="1"/>
        <v>Brennschneiden [Fachkraft]</v>
      </c>
      <c r="H23" s="281"/>
      <c r="I23" s="152"/>
      <c r="J23" s="152"/>
    </row>
    <row r="24" spans="1:10" s="341" customFormat="1" ht="15" hidden="1" customHeight="1" x14ac:dyDescent="0.2">
      <c r="A24" s="415" t="s">
        <v>374</v>
      </c>
      <c r="B24" s="343" t="s">
        <v>71</v>
      </c>
      <c r="C24" s="343" t="s">
        <v>72</v>
      </c>
      <c r="D24" s="343" t="str">
        <f t="shared" si="0"/>
        <v>Bereich_1_24422_Anderes Verfahren</v>
      </c>
      <c r="E24" s="345">
        <v>12.55</v>
      </c>
      <c r="F24" s="607"/>
      <c r="G24" s="352" t="str">
        <f t="shared" si="1"/>
        <v>Andere Verfahren der Schweiß-, Verbindungstechnik [Fachkraft]</v>
      </c>
      <c r="H24" s="281"/>
      <c r="I24" s="152"/>
      <c r="J24" s="152"/>
    </row>
    <row r="25" spans="1:10" s="341" customFormat="1" ht="15" hidden="1" customHeight="1" x14ac:dyDescent="0.2">
      <c r="A25" s="415" t="s">
        <v>374</v>
      </c>
      <c r="B25" s="343" t="s">
        <v>73</v>
      </c>
      <c r="C25" s="343" t="s">
        <v>74</v>
      </c>
      <c r="D25" s="343" t="str">
        <f t="shared" si="0"/>
        <v>Bereich_1_2442 - Berufsgattung 3 oder 4</v>
      </c>
      <c r="E25" s="345">
        <v>14.62</v>
      </c>
      <c r="F25" s="607"/>
      <c r="G25" s="352" t="str">
        <f t="shared" si="1"/>
        <v>Schweiß-, Verbindungstechnik [Spezialist oder Experte]</v>
      </c>
      <c r="H25" s="281"/>
      <c r="I25" s="152"/>
      <c r="J25" s="152"/>
    </row>
    <row r="26" spans="1:10" s="341" customFormat="1" ht="15" hidden="1" customHeight="1" x14ac:dyDescent="0.2">
      <c r="A26" s="415" t="s">
        <v>374</v>
      </c>
      <c r="B26" s="343" t="s">
        <v>75</v>
      </c>
      <c r="C26" s="343" t="s">
        <v>76</v>
      </c>
      <c r="D26" s="343" t="str">
        <f t="shared" si="0"/>
        <v>Bereich_1_25 - Berufsgattung 2</v>
      </c>
      <c r="E26" s="345">
        <v>7.85</v>
      </c>
      <c r="F26" s="607"/>
      <c r="G26" s="352" t="str">
        <f t="shared" si="1"/>
        <v>Maschinen- und Fahrzeugtechnikberufe [Fachkraft]</v>
      </c>
      <c r="H26" s="281"/>
      <c r="I26" s="152"/>
      <c r="J26" s="152"/>
    </row>
    <row r="27" spans="1:10" s="341" customFormat="1" ht="15" hidden="1" customHeight="1" x14ac:dyDescent="0.2">
      <c r="A27" s="415" t="s">
        <v>374</v>
      </c>
      <c r="B27" s="343" t="s">
        <v>77</v>
      </c>
      <c r="C27" s="343" t="s">
        <v>78</v>
      </c>
      <c r="D27" s="343" t="str">
        <f t="shared" si="0"/>
        <v>Bereich_1_26 - Berufsgattung 2</v>
      </c>
      <c r="E27" s="345">
        <v>7</v>
      </c>
      <c r="F27" s="607"/>
      <c r="G27" s="352" t="str">
        <f t="shared" si="1"/>
        <v>Mechatronik-, Energie- und Elektroberufe [Fachkraft]</v>
      </c>
      <c r="H27" s="281"/>
      <c r="I27" s="152"/>
      <c r="J27" s="152"/>
    </row>
    <row r="28" spans="1:10" s="341" customFormat="1" ht="15" hidden="1" customHeight="1" x14ac:dyDescent="0.2">
      <c r="A28" s="415" t="s">
        <v>374</v>
      </c>
      <c r="B28" s="343" t="s">
        <v>79</v>
      </c>
      <c r="C28" s="343" t="s">
        <v>80</v>
      </c>
      <c r="D28" s="343" t="str">
        <f t="shared" si="0"/>
        <v>Bereich_1_26 - Berufsgattung 3</v>
      </c>
      <c r="E28" s="345">
        <v>7.36</v>
      </c>
      <c r="F28" s="607"/>
      <c r="G28" s="352" t="str">
        <f t="shared" si="1"/>
        <v>Mechatronik-, Energie- und Elektroberufe [Spezialist]</v>
      </c>
      <c r="H28" s="281"/>
      <c r="I28" s="152"/>
      <c r="J28" s="152"/>
    </row>
    <row r="29" spans="1:10" s="341" customFormat="1" ht="15" hidden="1" customHeight="1" x14ac:dyDescent="0.2">
      <c r="A29" s="415" t="s">
        <v>374</v>
      </c>
      <c r="B29" s="343" t="s">
        <v>81</v>
      </c>
      <c r="C29" s="343" t="s">
        <v>82</v>
      </c>
      <c r="D29" s="343" t="str">
        <f t="shared" si="0"/>
        <v>Bereich_1_27 - Berufsgattung 2</v>
      </c>
      <c r="E29" s="345">
        <v>9.2799999999999994</v>
      </c>
      <c r="F29" s="607"/>
      <c r="G29" s="352" t="str">
        <f t="shared" si="1"/>
        <v>Technisches Zeichnen, Konstruktion, Modellbau [Fachkraft]</v>
      </c>
      <c r="H29" s="281"/>
      <c r="I29" s="152"/>
      <c r="J29" s="152"/>
    </row>
    <row r="30" spans="1:10" s="341" customFormat="1" ht="15" hidden="1" customHeight="1" x14ac:dyDescent="0.2">
      <c r="A30" s="415" t="s">
        <v>374</v>
      </c>
      <c r="B30" s="343" t="s">
        <v>83</v>
      </c>
      <c r="C30" s="343" t="s">
        <v>84</v>
      </c>
      <c r="D30" s="343" t="str">
        <f t="shared" si="0"/>
        <v>Bereich_1_27 - Berufsgattung 3</v>
      </c>
      <c r="E30" s="345">
        <v>10.44</v>
      </c>
      <c r="F30" s="607"/>
      <c r="G30" s="352" t="str">
        <f t="shared" si="1"/>
        <v>Konstruktions- und Gerätebau, technische Qualitätssicherung [Spezialist]</v>
      </c>
      <c r="H30" s="281"/>
      <c r="I30" s="152"/>
      <c r="J30" s="152"/>
    </row>
    <row r="31" spans="1:10" s="341" customFormat="1" ht="15" hidden="1" customHeight="1" x14ac:dyDescent="0.2">
      <c r="A31" s="415" t="s">
        <v>374</v>
      </c>
      <c r="B31" s="343" t="s">
        <v>85</v>
      </c>
      <c r="C31" s="343" t="s">
        <v>86</v>
      </c>
      <c r="D31" s="343" t="str">
        <f t="shared" si="0"/>
        <v>Bereich_1_29 - Berufsgattung 1 oder 2</v>
      </c>
      <c r="E31" s="345">
        <v>4.75</v>
      </c>
      <c r="F31" s="607"/>
      <c r="G31" s="352" t="str">
        <f t="shared" si="1"/>
        <v>Lebensmittelherstellung und -verarbeitung [Helfer oder Fachkraft]</v>
      </c>
      <c r="H31" s="281"/>
      <c r="I31" s="152"/>
      <c r="J31" s="152"/>
    </row>
    <row r="32" spans="1:10" s="341" customFormat="1" ht="15" hidden="1" customHeight="1" x14ac:dyDescent="0.2">
      <c r="A32" s="415" t="s">
        <v>374</v>
      </c>
      <c r="B32" s="343" t="s">
        <v>87</v>
      </c>
      <c r="C32" s="343" t="s">
        <v>88</v>
      </c>
      <c r="D32" s="343" t="str">
        <f t="shared" si="0"/>
        <v>Bereich_1_32 - Berufsgattung 1 oder 2</v>
      </c>
      <c r="E32" s="345">
        <v>5.99</v>
      </c>
      <c r="F32" s="607"/>
      <c r="G32" s="352" t="str">
        <f t="shared" si="1"/>
        <v>Hoch- und Tiefbauberufe [Helfer oder Fachkraft]</v>
      </c>
      <c r="H32" s="281"/>
      <c r="I32" s="152"/>
      <c r="J32" s="152"/>
    </row>
    <row r="33" spans="1:10" s="341" customFormat="1" ht="15" hidden="1" customHeight="1" x14ac:dyDescent="0.2">
      <c r="A33" s="415" t="s">
        <v>374</v>
      </c>
      <c r="B33" s="343" t="s">
        <v>89</v>
      </c>
      <c r="C33" s="343" t="s">
        <v>90</v>
      </c>
      <c r="D33" s="343" t="str">
        <f t="shared" si="0"/>
        <v>Bereich_1_33 - Berufsgattung 1 oder 2</v>
      </c>
      <c r="E33" s="345">
        <v>5.0199999999999996</v>
      </c>
      <c r="F33" s="607"/>
      <c r="G33" s="352" t="str">
        <f t="shared" si="1"/>
        <v>(Innen-) Ausbauberufe [Helfer oder Fachkraft]</v>
      </c>
      <c r="H33" s="281"/>
      <c r="I33" s="152"/>
      <c r="J33" s="152"/>
    </row>
    <row r="34" spans="1:10" s="341" customFormat="1" ht="15" hidden="1" customHeight="1" x14ac:dyDescent="0.2">
      <c r="A34" s="415" t="s">
        <v>374</v>
      </c>
      <c r="B34" s="343" t="s">
        <v>91</v>
      </c>
      <c r="C34" s="343" t="s">
        <v>92</v>
      </c>
      <c r="D34" s="343" t="str">
        <f t="shared" si="0"/>
        <v>Bereich_1_34 - Berufsgattung 2</v>
      </c>
      <c r="E34" s="345">
        <v>6.85</v>
      </c>
      <c r="F34" s="607"/>
      <c r="G34" s="352" t="str">
        <f t="shared" si="1"/>
        <v>Gebäudetechnik und versorgungstechnische Berufe [Fachkraft]</v>
      </c>
      <c r="H34" s="281"/>
      <c r="I34" s="152"/>
      <c r="J34" s="152"/>
    </row>
    <row r="35" spans="1:10" s="341" customFormat="1" ht="15" hidden="1" customHeight="1" x14ac:dyDescent="0.2">
      <c r="A35" s="415" t="s">
        <v>374</v>
      </c>
      <c r="B35" s="343" t="s">
        <v>93</v>
      </c>
      <c r="C35" s="343" t="s">
        <v>94</v>
      </c>
      <c r="D35" s="343" t="str">
        <f t="shared" si="0"/>
        <v>Bereich_1_41 - Berufsgattung 2</v>
      </c>
      <c r="E35" s="345">
        <v>8.7799999999999994</v>
      </c>
      <c r="F35" s="607"/>
      <c r="G35" s="352" t="str">
        <f t="shared" si="1"/>
        <v>Mathematik-, Biologie-, Chemie-, Physikberufe [Fachkraft]</v>
      </c>
      <c r="H35" s="281"/>
      <c r="I35" s="152"/>
      <c r="J35" s="152"/>
    </row>
    <row r="36" spans="1:10" s="341" customFormat="1" ht="15" hidden="1" customHeight="1" x14ac:dyDescent="0.2">
      <c r="A36" s="415" t="s">
        <v>374</v>
      </c>
      <c r="B36" s="343" t="s">
        <v>95</v>
      </c>
      <c r="C36" s="343" t="s">
        <v>96</v>
      </c>
      <c r="D36" s="343" t="str">
        <f t="shared" si="0"/>
        <v>Bereich_1_42 - Berufsgattung 3</v>
      </c>
      <c r="E36" s="345">
        <v>10.41</v>
      </c>
      <c r="F36" s="607"/>
      <c r="G36" s="352" t="str">
        <f t="shared" si="1"/>
        <v>Geologie-, Geographie-, Umweltschutzberufe [Spezialist]</v>
      </c>
      <c r="H36" s="281"/>
      <c r="I36" s="152"/>
      <c r="J36" s="152"/>
    </row>
    <row r="37" spans="1:10" s="341" customFormat="1" ht="15" hidden="1" customHeight="1" x14ac:dyDescent="0.2">
      <c r="A37" s="415" t="s">
        <v>374</v>
      </c>
      <c r="B37" s="343" t="s">
        <v>97</v>
      </c>
      <c r="C37" s="343" t="s">
        <v>98</v>
      </c>
      <c r="D37" s="343" t="str">
        <f t="shared" si="0"/>
        <v>Bereich_1_43 - Berufsgattung 2</v>
      </c>
      <c r="E37" s="345">
        <v>8.85</v>
      </c>
      <c r="F37" s="607"/>
      <c r="G37" s="352" t="str">
        <f t="shared" si="1"/>
        <v>Informatik und andere IKT-Berufe [Fachkraft]</v>
      </c>
      <c r="H37" s="281"/>
      <c r="I37" s="152"/>
      <c r="J37" s="152"/>
    </row>
    <row r="38" spans="1:10" s="341" customFormat="1" ht="15" hidden="1" customHeight="1" x14ac:dyDescent="0.2">
      <c r="A38" s="415" t="s">
        <v>374</v>
      </c>
      <c r="B38" s="343" t="s">
        <v>99</v>
      </c>
      <c r="C38" s="343" t="s">
        <v>100</v>
      </c>
      <c r="D38" s="343" t="str">
        <f t="shared" si="0"/>
        <v>Bereich_1_43 - Berufsgattung 3</v>
      </c>
      <c r="E38" s="345">
        <v>9.7200000000000006</v>
      </c>
      <c r="F38" s="607"/>
      <c r="G38" s="352" t="str">
        <f t="shared" si="1"/>
        <v>Informatik und andere IKT-Berufe [Spezialist]</v>
      </c>
      <c r="H38" s="281"/>
      <c r="I38" s="152"/>
      <c r="J38" s="152"/>
    </row>
    <row r="39" spans="1:10" s="341" customFormat="1" ht="15" hidden="1" customHeight="1" x14ac:dyDescent="0.2">
      <c r="A39" s="415" t="s">
        <v>374</v>
      </c>
      <c r="B39" s="343" t="s">
        <v>101</v>
      </c>
      <c r="C39" s="343" t="s">
        <v>102</v>
      </c>
      <c r="D39" s="343" t="str">
        <f t="shared" si="0"/>
        <v>Bereich_1_43 - Berufsgattung 4</v>
      </c>
      <c r="E39" s="345">
        <v>10.77</v>
      </c>
      <c r="F39" s="607"/>
      <c r="G39" s="352" t="str">
        <f t="shared" si="1"/>
        <v>Informatik und andere IKT-Berufe [Experte]</v>
      </c>
      <c r="H39" s="281"/>
      <c r="I39" s="152"/>
      <c r="J39" s="152"/>
    </row>
    <row r="40" spans="1:10" s="341" customFormat="1" ht="15" hidden="1" customHeight="1" x14ac:dyDescent="0.2">
      <c r="A40" s="415" t="s">
        <v>374</v>
      </c>
      <c r="B40" s="343" t="s">
        <v>103</v>
      </c>
      <c r="C40" s="343" t="s">
        <v>104</v>
      </c>
      <c r="D40" s="343" t="str">
        <f t="shared" si="0"/>
        <v>Bereich_1_51 - Berufsgattung 1 oder 2</v>
      </c>
      <c r="E40" s="345">
        <v>6.19</v>
      </c>
      <c r="F40" s="607"/>
      <c r="G40" s="352" t="str">
        <f t="shared" si="1"/>
        <v>Verkehr, Logistik (außer Fahrzeugführung) [Helfer oder Fachkraft]</v>
      </c>
      <c r="H40" s="281"/>
      <c r="I40" s="152"/>
      <c r="J40" s="152"/>
    </row>
    <row r="41" spans="1:10" s="341" customFormat="1" ht="15" hidden="1" customHeight="1" x14ac:dyDescent="0.2">
      <c r="A41" s="415" t="s">
        <v>374</v>
      </c>
      <c r="B41" s="343" t="s">
        <v>105</v>
      </c>
      <c r="C41" s="343" t="s">
        <v>106</v>
      </c>
      <c r="D41" s="343" t="str">
        <f t="shared" si="0"/>
        <v>Bereich_1_51 - Berufsgattung 3</v>
      </c>
      <c r="E41" s="345">
        <v>8.2100000000000009</v>
      </c>
      <c r="F41" s="607"/>
      <c r="G41" s="352" t="str">
        <f t="shared" si="1"/>
        <v xml:space="preserve">Verkehr, Logistik (außer Fahrzeugführung) [Spezialist] </v>
      </c>
      <c r="H41" s="281"/>
      <c r="I41" s="152"/>
      <c r="J41" s="152"/>
    </row>
    <row r="42" spans="1:10" s="341" customFormat="1" ht="15" hidden="1" customHeight="1" x14ac:dyDescent="0.2">
      <c r="A42" s="415" t="s">
        <v>374</v>
      </c>
      <c r="B42" s="343" t="s">
        <v>214</v>
      </c>
      <c r="C42" s="343" t="s">
        <v>215</v>
      </c>
      <c r="D42" s="343" t="str">
        <f t="shared" si="0"/>
        <v>Bereich_1_52122_BE</v>
      </c>
      <c r="E42" s="345">
        <v>35</v>
      </c>
      <c r="F42" s="607"/>
      <c r="G42" s="352" t="str">
        <f t="shared" si="1"/>
        <v>Erwerb der Führerschein-Klasse BE mit Vorbesitz B</v>
      </c>
      <c r="H42" s="281"/>
      <c r="I42" s="152"/>
      <c r="J42" s="152"/>
    </row>
    <row r="43" spans="1:10" s="341" customFormat="1" ht="15" hidden="1" customHeight="1" x14ac:dyDescent="0.2">
      <c r="A43" s="415" t="s">
        <v>374</v>
      </c>
      <c r="B43" s="343" t="s">
        <v>216</v>
      </c>
      <c r="C43" s="343" t="s">
        <v>217</v>
      </c>
      <c r="D43" s="343" t="str">
        <f t="shared" si="0"/>
        <v>Bereich_1_52122_C1</v>
      </c>
      <c r="E43" s="345">
        <v>21.03</v>
      </c>
      <c r="F43" s="607"/>
      <c r="G43" s="352" t="str">
        <f t="shared" si="1"/>
        <v>Erwerb der Führerschein-Klasse C1</v>
      </c>
      <c r="H43" s="281"/>
      <c r="I43" s="152"/>
      <c r="J43" s="152"/>
    </row>
    <row r="44" spans="1:10" s="341" customFormat="1" ht="15" hidden="1" customHeight="1" x14ac:dyDescent="0.2">
      <c r="A44" s="415" t="s">
        <v>374</v>
      </c>
      <c r="B44" s="343" t="s">
        <v>218</v>
      </c>
      <c r="C44" s="343" t="s">
        <v>219</v>
      </c>
      <c r="D44" s="343" t="str">
        <f t="shared" si="0"/>
        <v>Bereich_1_52122_C1uC1E</v>
      </c>
      <c r="E44" s="345">
        <v>26.23</v>
      </c>
      <c r="F44" s="607"/>
      <c r="G44" s="352" t="str">
        <f t="shared" si="1"/>
        <v>Erwerb der Führerschein-Klasse C1/C1E in einem Ausbildungsgang</v>
      </c>
      <c r="H44" s="281"/>
      <c r="I44" s="152"/>
      <c r="J44" s="152"/>
    </row>
    <row r="45" spans="1:10" s="341" customFormat="1" ht="15" hidden="1" customHeight="1" x14ac:dyDescent="0.2">
      <c r="A45" s="415" t="s">
        <v>374</v>
      </c>
      <c r="B45" s="343" t="s">
        <v>220</v>
      </c>
      <c r="C45" s="343" t="s">
        <v>221</v>
      </c>
      <c r="D45" s="343" t="str">
        <f t="shared" si="0"/>
        <v>Bereich_1_52122_C1EmC1</v>
      </c>
      <c r="E45" s="345">
        <v>23.3</v>
      </c>
      <c r="F45" s="607"/>
      <c r="G45" s="352" t="str">
        <f t="shared" si="1"/>
        <v>Erwerb der Führerschein-Klasse C1E mit Vorbesitz C1</v>
      </c>
      <c r="H45" s="281"/>
      <c r="I45" s="152"/>
      <c r="J45" s="152"/>
    </row>
    <row r="46" spans="1:10" s="341" customFormat="1" ht="15" hidden="1" customHeight="1" x14ac:dyDescent="0.2">
      <c r="A46" s="415" t="s">
        <v>374</v>
      </c>
      <c r="B46" s="343" t="s">
        <v>222</v>
      </c>
      <c r="C46" s="343" t="s">
        <v>223</v>
      </c>
      <c r="D46" s="343" t="str">
        <f t="shared" si="0"/>
        <v>Bereich_1_52122_CmB</v>
      </c>
      <c r="E46" s="345">
        <v>19.37</v>
      </c>
      <c r="F46" s="607"/>
      <c r="G46" s="352" t="str">
        <f t="shared" si="1"/>
        <v>Erwerb der Führerschein-Klasse C mit Vorbesitz B</v>
      </c>
      <c r="H46" s="281"/>
      <c r="I46" s="152"/>
      <c r="J46" s="152"/>
    </row>
    <row r="47" spans="1:10" s="341" customFormat="1" ht="15" hidden="1" customHeight="1" x14ac:dyDescent="0.2">
      <c r="A47" s="415" t="s">
        <v>374</v>
      </c>
      <c r="B47" s="343" t="s">
        <v>224</v>
      </c>
      <c r="C47" s="343" t="s">
        <v>225</v>
      </c>
      <c r="D47" s="343" t="str">
        <f t="shared" si="0"/>
        <v>Bereich_1_52122_CEmC</v>
      </c>
      <c r="E47" s="345">
        <v>20.02</v>
      </c>
      <c r="F47" s="607"/>
      <c r="G47" s="352" t="str">
        <f t="shared" si="1"/>
        <v>Erwerb der Führerschein-Klasse CE mit Vorbesitz C</v>
      </c>
      <c r="H47" s="281"/>
      <c r="I47" s="152"/>
      <c r="J47" s="152"/>
    </row>
    <row r="48" spans="1:10" s="341" customFormat="1" ht="15" hidden="1" customHeight="1" x14ac:dyDescent="0.2">
      <c r="A48" s="415" t="s">
        <v>374</v>
      </c>
      <c r="B48" s="343" t="s">
        <v>226</v>
      </c>
      <c r="C48" s="343" t="s">
        <v>227</v>
      </c>
      <c r="D48" s="343" t="str">
        <f t="shared" si="0"/>
        <v>Bereich_1_52122_CuCE</v>
      </c>
      <c r="E48" s="345">
        <v>28.93</v>
      </c>
      <c r="F48" s="607"/>
      <c r="G48" s="352" t="str">
        <f t="shared" si="1"/>
        <v>Erwerb der Führerschein-Klasse C/CE in einem Ausbildungsgang</v>
      </c>
      <c r="H48" s="281"/>
      <c r="I48" s="152"/>
      <c r="J48" s="152"/>
    </row>
    <row r="49" spans="1:10" s="341" customFormat="1" ht="15" hidden="1" customHeight="1" x14ac:dyDescent="0.2">
      <c r="A49" s="415" t="s">
        <v>374</v>
      </c>
      <c r="B49" s="343" t="s">
        <v>228</v>
      </c>
      <c r="C49" s="343" t="s">
        <v>229</v>
      </c>
      <c r="D49" s="343" t="str">
        <f t="shared" si="0"/>
        <v>Bereich_1_52132_D1</v>
      </c>
      <c r="E49" s="345">
        <v>23.3</v>
      </c>
      <c r="F49" s="607"/>
      <c r="G49" s="352" t="str">
        <f t="shared" si="1"/>
        <v>Erwerb der Führerschein-Klasse D1</v>
      </c>
      <c r="H49" s="281"/>
      <c r="I49" s="152"/>
      <c r="J49" s="152"/>
    </row>
    <row r="50" spans="1:10" s="341" customFormat="1" ht="15" hidden="1" customHeight="1" x14ac:dyDescent="0.2">
      <c r="A50" s="415" t="s">
        <v>374</v>
      </c>
      <c r="B50" s="343" t="s">
        <v>230</v>
      </c>
      <c r="C50" s="343" t="s">
        <v>231</v>
      </c>
      <c r="D50" s="343" t="str">
        <f t="shared" si="0"/>
        <v>Bereich_1_52132_DmB&lt;2</v>
      </c>
      <c r="E50" s="345">
        <v>28.06</v>
      </c>
      <c r="F50" s="607"/>
      <c r="G50" s="352" t="str">
        <f t="shared" si="1"/>
        <v>Erwerb der Führerschein-Klasse D mit Vorbesitz B &lt; 2 Jahre</v>
      </c>
      <c r="H50" s="281"/>
      <c r="I50" s="152"/>
      <c r="J50" s="152"/>
    </row>
    <row r="51" spans="1:10" s="341" customFormat="1" ht="15" hidden="1" customHeight="1" x14ac:dyDescent="0.2">
      <c r="A51" s="415" t="s">
        <v>374</v>
      </c>
      <c r="B51" s="343" t="s">
        <v>232</v>
      </c>
      <c r="C51" s="343" t="s">
        <v>233</v>
      </c>
      <c r="D51" s="343" t="str">
        <f t="shared" si="0"/>
        <v>Bereich_1_52132_DmB&gt;2</v>
      </c>
      <c r="E51" s="345">
        <v>29.65</v>
      </c>
      <c r="F51" s="607"/>
      <c r="G51" s="352" t="str">
        <f t="shared" si="1"/>
        <v>Erwerb der Führerschein-Klasse D mit Vorbesitz B &gt; 2 Jahre</v>
      </c>
      <c r="H51" s="281"/>
      <c r="I51" s="152"/>
      <c r="J51" s="152"/>
    </row>
    <row r="52" spans="1:10" s="341" customFormat="1" ht="15" hidden="1" customHeight="1" x14ac:dyDescent="0.2">
      <c r="A52" s="415" t="s">
        <v>374</v>
      </c>
      <c r="B52" s="343" t="s">
        <v>234</v>
      </c>
      <c r="C52" s="343" t="s">
        <v>235</v>
      </c>
      <c r="D52" s="343" t="str">
        <f t="shared" si="0"/>
        <v>Bereich_1_52132_DmC1&lt;2</v>
      </c>
      <c r="E52" s="345">
        <v>23.3</v>
      </c>
      <c r="F52" s="607"/>
      <c r="G52" s="352" t="str">
        <f t="shared" si="1"/>
        <v>Erwerb der Führerschein-Klasse D mit Vorbesitz C1&lt; 2 Jahre</v>
      </c>
      <c r="H52" s="281"/>
      <c r="I52" s="152"/>
      <c r="J52" s="152"/>
    </row>
    <row r="53" spans="1:10" s="341" customFormat="1" ht="15" hidden="1" customHeight="1" x14ac:dyDescent="0.2">
      <c r="A53" s="415" t="s">
        <v>374</v>
      </c>
      <c r="B53" s="343" t="s">
        <v>236</v>
      </c>
      <c r="C53" s="343" t="s">
        <v>237</v>
      </c>
      <c r="D53" s="343" t="str">
        <f t="shared" si="0"/>
        <v>Bereich_1_52132_DmC1&gt;2</v>
      </c>
      <c r="E53" s="345">
        <v>23.3</v>
      </c>
      <c r="F53" s="607"/>
      <c r="G53" s="352" t="str">
        <f t="shared" si="1"/>
        <v>Erwerb der Führerschein-Klasse D mit Vorbesitz C1&gt; 2 Jahre</v>
      </c>
      <c r="H53" s="281"/>
      <c r="I53" s="152"/>
      <c r="J53" s="152"/>
    </row>
    <row r="54" spans="1:10" s="341" customFormat="1" ht="15" hidden="1" customHeight="1" x14ac:dyDescent="0.2">
      <c r="A54" s="415" t="s">
        <v>374</v>
      </c>
      <c r="B54" s="343" t="s">
        <v>238</v>
      </c>
      <c r="C54" s="343" t="s">
        <v>239</v>
      </c>
      <c r="D54" s="343" t="str">
        <f t="shared" si="0"/>
        <v>Bereich_1_52132_DmC&lt;2</v>
      </c>
      <c r="E54" s="345">
        <v>31.23</v>
      </c>
      <c r="F54" s="607"/>
      <c r="G54" s="352" t="str">
        <f t="shared" si="1"/>
        <v>Erwerb der Führerschein-Klasse D mit Vorbesitz C &lt; 2 Jahre</v>
      </c>
      <c r="H54" s="281"/>
      <c r="I54" s="152"/>
      <c r="J54" s="152"/>
    </row>
    <row r="55" spans="1:10" s="341" customFormat="1" ht="15" hidden="1" customHeight="1" x14ac:dyDescent="0.2">
      <c r="A55" s="415" t="s">
        <v>374</v>
      </c>
      <c r="B55" s="343" t="s">
        <v>240</v>
      </c>
      <c r="C55" s="343" t="s">
        <v>241</v>
      </c>
      <c r="D55" s="343" t="str">
        <f t="shared" si="0"/>
        <v>Bereich_1_52132_DmC&gt;2</v>
      </c>
      <c r="E55" s="345">
        <v>33.19</v>
      </c>
      <c r="F55" s="607"/>
      <c r="G55" s="352" t="str">
        <f t="shared" si="1"/>
        <v>Erwerb der Führerschein-Klasse D mit Vorbesitz C &gt; 2 Jahre</v>
      </c>
      <c r="H55" s="281"/>
      <c r="I55" s="152"/>
      <c r="J55" s="152"/>
    </row>
    <row r="56" spans="1:10" s="341" customFormat="1" ht="15" hidden="1" customHeight="1" x14ac:dyDescent="0.2">
      <c r="A56" s="415" t="s">
        <v>374</v>
      </c>
      <c r="B56" s="343" t="s">
        <v>242</v>
      </c>
      <c r="C56" s="343" t="s">
        <v>243</v>
      </c>
      <c r="D56" s="343" t="str">
        <f t="shared" si="0"/>
        <v>Bereich_1_52132_DE</v>
      </c>
      <c r="E56" s="345">
        <v>48.63</v>
      </c>
      <c r="F56" s="607"/>
      <c r="G56" s="352" t="str">
        <f t="shared" si="1"/>
        <v>Erwerb der Führerschein-Klasse DE</v>
      </c>
      <c r="H56" s="281"/>
      <c r="I56" s="152"/>
      <c r="J56" s="152"/>
    </row>
    <row r="57" spans="1:10" s="341" customFormat="1" ht="15" hidden="1" customHeight="1" x14ac:dyDescent="0.2">
      <c r="A57" s="415" t="s">
        <v>374</v>
      </c>
      <c r="B57" s="343" t="s">
        <v>244</v>
      </c>
      <c r="C57" s="343" t="s">
        <v>245</v>
      </c>
      <c r="D57" s="343" t="str">
        <f t="shared" si="0"/>
        <v>Bereich_1_52132_DuDEmB&lt;2</v>
      </c>
      <c r="E57" s="345">
        <v>28.72</v>
      </c>
      <c r="F57" s="607"/>
      <c r="G57" s="352" t="str">
        <f t="shared" si="1"/>
        <v>Erwerb der Führerschein-Klasse D/DE in einem Ausbildungsgang mit Vorbesitz B &lt; 2 Jahre</v>
      </c>
      <c r="H57" s="281"/>
      <c r="I57" s="152"/>
      <c r="J57" s="152"/>
    </row>
    <row r="58" spans="1:10" s="341" customFormat="1" ht="15" hidden="1" customHeight="1" x14ac:dyDescent="0.2">
      <c r="A58" s="415" t="s">
        <v>374</v>
      </c>
      <c r="B58" s="343" t="s">
        <v>246</v>
      </c>
      <c r="C58" s="343" t="s">
        <v>247</v>
      </c>
      <c r="D58" s="343" t="str">
        <f t="shared" si="0"/>
        <v>Bereich_1_52132_DuDEmB&gt;2</v>
      </c>
      <c r="E58" s="345">
        <v>34.4</v>
      </c>
      <c r="F58" s="607"/>
      <c r="G58" s="352" t="str">
        <f t="shared" si="1"/>
        <v>Erwerb der Führerschein-Klasse D/DE in einem Ausbildungsgang mit Vorbesitz B &gt; 2 Jahre</v>
      </c>
      <c r="H58" s="281"/>
      <c r="I58" s="152"/>
      <c r="J58" s="152"/>
    </row>
    <row r="59" spans="1:10" s="341" customFormat="1" ht="15" hidden="1" customHeight="1" x14ac:dyDescent="0.2">
      <c r="A59" s="415" t="s">
        <v>374</v>
      </c>
      <c r="B59" s="343" t="s">
        <v>248</v>
      </c>
      <c r="C59" s="343" t="s">
        <v>249</v>
      </c>
      <c r="D59" s="343" t="str">
        <f t="shared" si="0"/>
        <v>Bereich_1_52132_DuDEmC1&lt;2</v>
      </c>
      <c r="E59" s="345">
        <v>23.3</v>
      </c>
      <c r="F59" s="607"/>
      <c r="G59" s="352" t="str">
        <f t="shared" si="1"/>
        <v>Erwerb der Führerschein-Klasse D/DE in einem Ausbildungsgang mit Vorbesitz C1 &lt; 2 Jahre</v>
      </c>
      <c r="H59" s="281"/>
      <c r="I59" s="152"/>
      <c r="J59" s="152"/>
    </row>
    <row r="60" spans="1:10" s="341" customFormat="1" ht="15" hidden="1" customHeight="1" x14ac:dyDescent="0.2">
      <c r="A60" s="415" t="s">
        <v>374</v>
      </c>
      <c r="B60" s="343" t="s">
        <v>250</v>
      </c>
      <c r="C60" s="343" t="s">
        <v>251</v>
      </c>
      <c r="D60" s="343" t="str">
        <f t="shared" si="0"/>
        <v>Bereich_1_52132_DuDEmC1&gt;2</v>
      </c>
      <c r="E60" s="345">
        <v>23.3</v>
      </c>
      <c r="F60" s="607"/>
      <c r="G60" s="352" t="str">
        <f t="shared" si="1"/>
        <v>Erwerb der Führerschein-Klasse D/DE in einem Ausbildungsgang mit Vorbesitz C1 &gt; 2 Jahre</v>
      </c>
      <c r="H60" s="281"/>
      <c r="I60" s="152"/>
      <c r="J60" s="152"/>
    </row>
    <row r="61" spans="1:10" s="341" customFormat="1" ht="15" hidden="1" customHeight="1" x14ac:dyDescent="0.2">
      <c r="A61" s="415" t="s">
        <v>374</v>
      </c>
      <c r="B61" s="343" t="s">
        <v>252</v>
      </c>
      <c r="C61" s="343" t="s">
        <v>253</v>
      </c>
      <c r="D61" s="343" t="str">
        <f t="shared" si="0"/>
        <v>Bereich_1_52132_DuDEmC&lt;2</v>
      </c>
      <c r="E61" s="345">
        <v>23.3</v>
      </c>
      <c r="F61" s="607"/>
      <c r="G61" s="352" t="str">
        <f t="shared" si="1"/>
        <v>Erwerb der Führerschein-Klasse D/DE in einem Ausbildungsgang mit Vorbesitz C &lt; 2 Jahre</v>
      </c>
      <c r="H61" s="281"/>
      <c r="I61" s="152"/>
      <c r="J61" s="152"/>
    </row>
    <row r="62" spans="1:10" s="341" customFormat="1" ht="15" hidden="1" customHeight="1" x14ac:dyDescent="0.2">
      <c r="A62" s="415" t="s">
        <v>374</v>
      </c>
      <c r="B62" s="343" t="s">
        <v>254</v>
      </c>
      <c r="C62" s="343" t="s">
        <v>255</v>
      </c>
      <c r="D62" s="343" t="str">
        <f t="shared" si="0"/>
        <v>Bereich_1_52132_DuDEmC&gt;2</v>
      </c>
      <c r="E62" s="345">
        <v>41.27</v>
      </c>
      <c r="F62" s="607"/>
      <c r="G62" s="352" t="str">
        <f t="shared" si="1"/>
        <v>Erwerb der Führerschein-Klasse D/DE in einem Ausbildungsgang mit Vorbesitz C &gt; 2 Jahre</v>
      </c>
      <c r="H62" s="281"/>
      <c r="I62" s="152"/>
      <c r="J62" s="152"/>
    </row>
    <row r="63" spans="1:10" s="341" customFormat="1" ht="15" hidden="1" customHeight="1" x14ac:dyDescent="0.2">
      <c r="A63" s="415" t="s">
        <v>374</v>
      </c>
      <c r="B63" s="343" t="s">
        <v>256</v>
      </c>
      <c r="C63" s="343" t="s">
        <v>257</v>
      </c>
      <c r="D63" s="343" t="str">
        <f t="shared" si="0"/>
        <v>Bereich_1_52132_DuDEmD1</v>
      </c>
      <c r="E63" s="345">
        <v>23.3</v>
      </c>
      <c r="F63" s="607"/>
      <c r="G63" s="352" t="str">
        <f t="shared" si="1"/>
        <v>Erwerb der Führerschein-Klasse D/DE in einem Ausbildungsgang mit Vorbesitz D1</v>
      </c>
      <c r="H63" s="281"/>
      <c r="I63" s="152"/>
      <c r="J63" s="152"/>
    </row>
    <row r="64" spans="1:10" s="341" customFormat="1" ht="15" hidden="1" customHeight="1" x14ac:dyDescent="0.2">
      <c r="A64" s="415" t="s">
        <v>374</v>
      </c>
      <c r="B64" s="343" t="s">
        <v>258</v>
      </c>
      <c r="C64" s="343" t="s">
        <v>259</v>
      </c>
      <c r="D64" s="343" t="str">
        <f t="shared" si="0"/>
        <v>Bereich_1_52512_T</v>
      </c>
      <c r="E64" s="345">
        <v>21.86</v>
      </c>
      <c r="F64" s="607"/>
      <c r="G64" s="352" t="str">
        <f t="shared" si="1"/>
        <v>Erwerb der Führerschein-Klasse T</v>
      </c>
      <c r="H64" s="281"/>
      <c r="I64" s="152"/>
      <c r="J64" s="152"/>
    </row>
    <row r="65" spans="1:10" s="341" customFormat="1" ht="15" hidden="1" customHeight="1" x14ac:dyDescent="0.2">
      <c r="A65" s="415" t="s">
        <v>374</v>
      </c>
      <c r="B65" s="343" t="s">
        <v>260</v>
      </c>
      <c r="C65" s="343" t="s">
        <v>261</v>
      </c>
      <c r="D65" s="343" t="str">
        <f t="shared" si="0"/>
        <v>Bereich_1_52122_bG</v>
      </c>
      <c r="E65" s="345">
        <v>13</v>
      </c>
      <c r="F65" s="607"/>
      <c r="G65" s="352" t="str">
        <f t="shared" si="1"/>
        <v>Beschleunigte Grundqualifikation (gem. BKrFQG/ BKrFQV incl. aller Kosten wie z. B. Prüfung, Lehrmittel, …)</v>
      </c>
      <c r="H65" s="281"/>
      <c r="I65" s="152"/>
      <c r="J65" s="152"/>
    </row>
    <row r="66" spans="1:10" s="341" customFormat="1" ht="15" hidden="1" customHeight="1" x14ac:dyDescent="0.2">
      <c r="A66" s="415" t="s">
        <v>374</v>
      </c>
      <c r="B66" s="343" t="s">
        <v>262</v>
      </c>
      <c r="C66" s="343" t="s">
        <v>261</v>
      </c>
      <c r="D66" s="343" t="str">
        <f t="shared" si="0"/>
        <v>Bereich_1_52132_bG</v>
      </c>
      <c r="E66" s="345">
        <v>13</v>
      </c>
      <c r="F66" s="607"/>
      <c r="G66" s="352" t="str">
        <f t="shared" si="1"/>
        <v>Beschleunigte Grundqualifikation (gem. BKrFQG/ BKrFQV incl. aller Kosten wie z. B. Prüfung, Lehrmittel, …)</v>
      </c>
      <c r="H66" s="281"/>
      <c r="I66" s="152"/>
      <c r="J66" s="152"/>
    </row>
    <row r="67" spans="1:10" s="341" customFormat="1" ht="15" hidden="1" customHeight="1" x14ac:dyDescent="0.2">
      <c r="A67" s="415" t="s">
        <v>374</v>
      </c>
      <c r="B67" s="343" t="s">
        <v>263</v>
      </c>
      <c r="C67" s="343" t="s">
        <v>264</v>
      </c>
      <c r="D67" s="343" t="str">
        <f t="shared" si="0"/>
        <v>Bereich_1_52122_bGU</v>
      </c>
      <c r="E67" s="345">
        <v>18.940000000000001</v>
      </c>
      <c r="F67" s="607"/>
      <c r="G67" s="352" t="str">
        <f t="shared" si="1"/>
        <v>Beschleunigte Grundqualifikation für Umsteiger von Bus auf LKW bzw. für Umsteiger von LKW auf Bus</v>
      </c>
      <c r="H67" s="281"/>
      <c r="I67" s="152"/>
      <c r="J67" s="152"/>
    </row>
    <row r="68" spans="1:10" s="341" customFormat="1" ht="15" hidden="1" customHeight="1" x14ac:dyDescent="0.2">
      <c r="A68" s="415" t="s">
        <v>374</v>
      </c>
      <c r="B68" s="343" t="s">
        <v>265</v>
      </c>
      <c r="C68" s="343" t="s">
        <v>264</v>
      </c>
      <c r="D68" s="343" t="str">
        <f t="shared" si="0"/>
        <v>Bereich_1_52132_bGU</v>
      </c>
      <c r="E68" s="345">
        <v>18.260000000000002</v>
      </c>
      <c r="F68" s="607"/>
      <c r="G68" s="352" t="str">
        <f t="shared" si="1"/>
        <v>Beschleunigte Grundqualifikation für Umsteiger von Bus auf LKW bzw. für Umsteiger von LKW auf Bus</v>
      </c>
      <c r="H68" s="281"/>
      <c r="I68" s="152"/>
      <c r="J68" s="152"/>
    </row>
    <row r="69" spans="1:10" s="341" customFormat="1" ht="15" hidden="1" customHeight="1" x14ac:dyDescent="0.2">
      <c r="A69" s="415" t="s">
        <v>374</v>
      </c>
      <c r="B69" s="343" t="s">
        <v>266</v>
      </c>
      <c r="C69" s="343" t="s">
        <v>267</v>
      </c>
      <c r="D69" s="343" t="str">
        <f t="shared" si="0"/>
        <v>Bereich_1_52122_WB5</v>
      </c>
      <c r="E69" s="345">
        <v>10</v>
      </c>
      <c r="F69" s="607"/>
      <c r="G69" s="352" t="str">
        <f t="shared" si="1"/>
        <v>Berufskraftfahrerweiterbildung gem. BKrFQG (insgesamt 5 Module, 35 Zeitstunden)</v>
      </c>
      <c r="H69" s="281"/>
      <c r="I69" s="152"/>
      <c r="J69" s="152"/>
    </row>
    <row r="70" spans="1:10" s="341" customFormat="1" ht="15" hidden="1" customHeight="1" x14ac:dyDescent="0.2">
      <c r="A70" s="415" t="s">
        <v>374</v>
      </c>
      <c r="B70" s="343" t="s">
        <v>268</v>
      </c>
      <c r="C70" s="343" t="s">
        <v>267</v>
      </c>
      <c r="D70" s="343" t="str">
        <f t="shared" ref="D70:D133" si="2">CONCATENATE(A70,B70)</f>
        <v>Bereich_1_52132_WB5</v>
      </c>
      <c r="E70" s="345">
        <v>10</v>
      </c>
      <c r="F70" s="607"/>
      <c r="G70" s="352" t="str">
        <f t="shared" ref="G70:G133" si="3">C70</f>
        <v>Berufskraftfahrerweiterbildung gem. BKrFQG (insgesamt 5 Module, 35 Zeitstunden)</v>
      </c>
      <c r="H70" s="281"/>
      <c r="I70" s="152"/>
      <c r="J70" s="152"/>
    </row>
    <row r="71" spans="1:10" s="341" customFormat="1" ht="15" hidden="1" customHeight="1" x14ac:dyDescent="0.2">
      <c r="A71" s="415" t="s">
        <v>374</v>
      </c>
      <c r="B71" s="343" t="s">
        <v>269</v>
      </c>
      <c r="C71" s="343" t="s">
        <v>270</v>
      </c>
      <c r="D71" s="343" t="str">
        <f t="shared" si="2"/>
        <v>Bereich_1_52122_WB1</v>
      </c>
      <c r="E71" s="345">
        <v>10</v>
      </c>
      <c r="F71" s="607"/>
      <c r="G71" s="352" t="str">
        <f t="shared" si="3"/>
        <v>Berufskraftfahrerweiterbildung gem. BKrFQG (1 Modul, 7 Zeitstunden)</v>
      </c>
      <c r="H71" s="281"/>
      <c r="I71" s="152"/>
      <c r="J71" s="152"/>
    </row>
    <row r="72" spans="1:10" s="341" customFormat="1" ht="15" hidden="1" customHeight="1" x14ac:dyDescent="0.2">
      <c r="A72" s="415" t="s">
        <v>374</v>
      </c>
      <c r="B72" s="343" t="s">
        <v>271</v>
      </c>
      <c r="C72" s="343" t="s">
        <v>270</v>
      </c>
      <c r="D72" s="343" t="str">
        <f t="shared" si="2"/>
        <v>Bereich_1_52132_WB1</v>
      </c>
      <c r="E72" s="345">
        <v>10</v>
      </c>
      <c r="F72" s="607"/>
      <c r="G72" s="352" t="str">
        <f t="shared" si="3"/>
        <v>Berufskraftfahrerweiterbildung gem. BKrFQG (1 Modul, 7 Zeitstunden)</v>
      </c>
      <c r="H72" s="281"/>
      <c r="I72" s="152"/>
      <c r="J72" s="152"/>
    </row>
    <row r="73" spans="1:10" s="341" customFormat="1" ht="15" hidden="1" customHeight="1" x14ac:dyDescent="0.2">
      <c r="A73" s="415" t="s">
        <v>374</v>
      </c>
      <c r="B73" s="343" t="s">
        <v>272</v>
      </c>
      <c r="C73" s="343" t="s">
        <v>273</v>
      </c>
      <c r="D73" s="343" t="str">
        <f t="shared" si="2"/>
        <v>Bereich_1_52122_ADR_B</v>
      </c>
      <c r="E73" s="345">
        <v>14.24</v>
      </c>
      <c r="F73" s="607"/>
      <c r="G73" s="352" t="str">
        <f t="shared" si="3"/>
        <v>Gefahrgutausbildung (ADR/GGVSEB) - ADR Basis</v>
      </c>
      <c r="H73" s="281"/>
      <c r="I73" s="152"/>
      <c r="J73" s="152"/>
    </row>
    <row r="74" spans="1:10" s="341" customFormat="1" ht="15" hidden="1" customHeight="1" x14ac:dyDescent="0.2">
      <c r="A74" s="415" t="s">
        <v>374</v>
      </c>
      <c r="B74" s="343" t="s">
        <v>274</v>
      </c>
      <c r="C74" s="343" t="s">
        <v>275</v>
      </c>
      <c r="D74" s="343" t="str">
        <f t="shared" si="2"/>
        <v>Bereich_1_52122_ADR_T</v>
      </c>
      <c r="E74" s="345">
        <v>16.43</v>
      </c>
      <c r="F74" s="607"/>
      <c r="G74" s="352" t="str">
        <f t="shared" si="3"/>
        <v>Gefahrgutausbildung (ADR/GGVSEB) - ADR Tank</v>
      </c>
      <c r="H74" s="281"/>
      <c r="I74" s="152"/>
      <c r="J74" s="152"/>
    </row>
    <row r="75" spans="1:10" s="341" customFormat="1" ht="15" hidden="1" customHeight="1" x14ac:dyDescent="0.2">
      <c r="A75" s="415" t="s">
        <v>374</v>
      </c>
      <c r="B75" s="343" t="s">
        <v>276</v>
      </c>
      <c r="C75" s="343" t="s">
        <v>277</v>
      </c>
      <c r="D75" s="343" t="str">
        <f t="shared" si="2"/>
        <v>Bereich_1_52122_ADR_BuT</v>
      </c>
      <c r="E75" s="345">
        <v>13.32</v>
      </c>
      <c r="F75" s="607"/>
      <c r="G75" s="352" t="str">
        <f t="shared" si="3"/>
        <v>Gefahrgutausbildung (ADR/GGVSEB) - ADR Basis und Tank</v>
      </c>
      <c r="H75" s="281"/>
      <c r="I75" s="152"/>
      <c r="J75" s="152"/>
    </row>
    <row r="76" spans="1:10" s="341" customFormat="1" ht="15" hidden="1" customHeight="1" x14ac:dyDescent="0.2">
      <c r="A76" s="415" t="s">
        <v>374</v>
      </c>
      <c r="B76" s="343" t="s">
        <v>278</v>
      </c>
      <c r="C76" s="343" t="s">
        <v>279</v>
      </c>
      <c r="D76" s="343" t="str">
        <f t="shared" si="2"/>
        <v>Bereich_1_52122_ADR_S</v>
      </c>
      <c r="E76" s="345">
        <v>15.62</v>
      </c>
      <c r="F76" s="607"/>
      <c r="G76" s="352" t="str">
        <f t="shared" si="3"/>
        <v>Gefahrgutausbildung (ADR/GGVSEB) - ADR Klasse 1 Sprengstoff</v>
      </c>
      <c r="H76" s="281"/>
      <c r="I76" s="152"/>
      <c r="J76" s="152"/>
    </row>
    <row r="77" spans="1:10" s="341" customFormat="1" ht="15" hidden="1" customHeight="1" x14ac:dyDescent="0.2">
      <c r="A77" s="415" t="s">
        <v>374</v>
      </c>
      <c r="B77" s="343" t="s">
        <v>280</v>
      </c>
      <c r="C77" s="343" t="s">
        <v>281</v>
      </c>
      <c r="D77" s="343" t="str">
        <f t="shared" si="2"/>
        <v>Bereich_1_52122_ADR_R</v>
      </c>
      <c r="E77" s="345">
        <v>16.32</v>
      </c>
      <c r="F77" s="607"/>
      <c r="G77" s="352" t="str">
        <f t="shared" si="3"/>
        <v>Gefahrgutausbildung (ADR/GGVSEB) - ADR Klasse 7 Radioaktiv</v>
      </c>
      <c r="H77" s="281"/>
      <c r="I77" s="152"/>
      <c r="J77" s="152"/>
    </row>
    <row r="78" spans="1:10" s="341" customFormat="1" ht="15" hidden="1" customHeight="1" x14ac:dyDescent="0.2">
      <c r="A78" s="415" t="s">
        <v>374</v>
      </c>
      <c r="B78" s="343" t="s">
        <v>282</v>
      </c>
      <c r="C78" s="343" t="s">
        <v>283</v>
      </c>
      <c r="D78" s="343" t="str">
        <f t="shared" si="2"/>
        <v>Bereich_1_52122_L</v>
      </c>
      <c r="E78" s="345">
        <v>13.72</v>
      </c>
      <c r="F78" s="607"/>
      <c r="G78" s="352" t="str">
        <f t="shared" si="3"/>
        <v>Ladungssicherung</v>
      </c>
      <c r="H78" s="281"/>
      <c r="I78" s="152"/>
      <c r="J78" s="152"/>
    </row>
    <row r="79" spans="1:10" s="341" customFormat="1" ht="15" hidden="1" customHeight="1" x14ac:dyDescent="0.2">
      <c r="A79" s="415" t="s">
        <v>374</v>
      </c>
      <c r="B79" s="343" t="s">
        <v>284</v>
      </c>
      <c r="C79" s="343" t="s">
        <v>283</v>
      </c>
      <c r="D79" s="343" t="str">
        <f t="shared" si="2"/>
        <v>Bereich_1_52132_L</v>
      </c>
      <c r="E79" s="345">
        <v>13.72</v>
      </c>
      <c r="F79" s="607"/>
      <c r="G79" s="352" t="str">
        <f t="shared" si="3"/>
        <v>Ladungssicherung</v>
      </c>
      <c r="H79" s="281"/>
      <c r="I79" s="152"/>
      <c r="J79" s="152"/>
    </row>
    <row r="80" spans="1:10" s="341" customFormat="1" ht="15" hidden="1" customHeight="1" x14ac:dyDescent="0.2">
      <c r="A80" s="415" t="s">
        <v>374</v>
      </c>
      <c r="B80" s="343" t="s">
        <v>285</v>
      </c>
      <c r="C80" s="343" t="s">
        <v>286</v>
      </c>
      <c r="D80" s="343" t="str">
        <f t="shared" si="2"/>
        <v>Bereich_1_52122_P</v>
      </c>
      <c r="E80" s="345">
        <v>31.71</v>
      </c>
      <c r="F80" s="607"/>
      <c r="G80" s="352" t="str">
        <f t="shared" si="3"/>
        <v>Perfektionstraining, Wechselbrücke</v>
      </c>
      <c r="H80" s="281"/>
      <c r="I80" s="152"/>
      <c r="J80" s="152"/>
    </row>
    <row r="81" spans="1:10" s="341" customFormat="1" ht="15" hidden="1" customHeight="1" x14ac:dyDescent="0.2">
      <c r="A81" s="415" t="s">
        <v>374</v>
      </c>
      <c r="B81" s="343" t="s">
        <v>287</v>
      </c>
      <c r="C81" s="343" t="s">
        <v>286</v>
      </c>
      <c r="D81" s="343" t="str">
        <f t="shared" si="2"/>
        <v>Bereich_1_52132_P</v>
      </c>
      <c r="E81" s="345">
        <v>31.71</v>
      </c>
      <c r="F81" s="607"/>
      <c r="G81" s="352" t="str">
        <f t="shared" si="3"/>
        <v>Perfektionstraining, Wechselbrücke</v>
      </c>
      <c r="H81" s="281"/>
      <c r="I81" s="152"/>
      <c r="J81" s="152"/>
    </row>
    <row r="82" spans="1:10" s="341" customFormat="1" ht="15" hidden="1" customHeight="1" x14ac:dyDescent="0.2">
      <c r="A82" s="415" t="s">
        <v>374</v>
      </c>
      <c r="B82" s="343" t="s">
        <v>288</v>
      </c>
      <c r="C82" s="343" t="s">
        <v>289</v>
      </c>
      <c r="D82" s="343" t="str">
        <f t="shared" si="2"/>
        <v>Bereich_1_52122_Umschulungen</v>
      </c>
      <c r="E82" s="345">
        <v>11.89</v>
      </c>
      <c r="F82" s="607"/>
      <c r="G82" s="352" t="str">
        <f t="shared" si="3"/>
        <v>Umschulungen (Güter-/Personenverkehr)</v>
      </c>
      <c r="H82" s="281"/>
      <c r="I82" s="152"/>
      <c r="J82" s="152"/>
    </row>
    <row r="83" spans="1:10" s="341" customFormat="1" ht="15" hidden="1" customHeight="1" x14ac:dyDescent="0.2">
      <c r="A83" s="415" t="s">
        <v>374</v>
      </c>
      <c r="B83" s="343" t="s">
        <v>290</v>
      </c>
      <c r="C83" s="343" t="s">
        <v>289</v>
      </c>
      <c r="D83" s="343" t="str">
        <f t="shared" si="2"/>
        <v>Bereich_1_52132_Umschulungen</v>
      </c>
      <c r="E83" s="345">
        <v>11.89</v>
      </c>
      <c r="F83" s="607"/>
      <c r="G83" s="352" t="str">
        <f t="shared" si="3"/>
        <v>Umschulungen (Güter-/Personenverkehr)</v>
      </c>
      <c r="H83" s="281"/>
      <c r="I83" s="152"/>
      <c r="J83" s="152"/>
    </row>
    <row r="84" spans="1:10" s="341" customFormat="1" ht="15" hidden="1" customHeight="1" x14ac:dyDescent="0.2">
      <c r="A84" s="415" t="s">
        <v>374</v>
      </c>
      <c r="B84" s="343" t="s">
        <v>291</v>
      </c>
      <c r="C84" s="343" t="s">
        <v>292</v>
      </c>
      <c r="D84" s="343" t="str">
        <f t="shared" si="2"/>
        <v>Bereich_1_52122_TQ1</v>
      </c>
      <c r="E84" s="345">
        <v>23.3</v>
      </c>
      <c r="F84" s="607"/>
      <c r="G84" s="352" t="str">
        <f t="shared" si="3"/>
        <v>Anschlussfähige Teilqualifikation Berufskraftfahrer TQ1 - Güter befördern</v>
      </c>
      <c r="H84" s="281"/>
      <c r="I84" s="152"/>
      <c r="J84" s="152"/>
    </row>
    <row r="85" spans="1:10" s="341" customFormat="1" ht="15" hidden="1" customHeight="1" x14ac:dyDescent="0.2">
      <c r="A85" s="415" t="s">
        <v>374</v>
      </c>
      <c r="B85" s="343" t="s">
        <v>293</v>
      </c>
      <c r="C85" s="343" t="s">
        <v>294</v>
      </c>
      <c r="D85" s="343" t="str">
        <f t="shared" si="2"/>
        <v>Bereich_1_52122_TQ2</v>
      </c>
      <c r="E85" s="345">
        <v>11.89</v>
      </c>
      <c r="F85" s="607"/>
      <c r="G85" s="352" t="str">
        <f t="shared" si="3"/>
        <v>Anschlussfähige Teilqualifikation Berufskraftfahrer TQ2 - Fahrzeuge vorbereiten, warten, kontrollieren und pflegen</v>
      </c>
      <c r="H85" s="281"/>
      <c r="I85" s="152"/>
      <c r="J85" s="152"/>
    </row>
    <row r="86" spans="1:10" s="341" customFormat="1" ht="15" hidden="1" customHeight="1" x14ac:dyDescent="0.2">
      <c r="A86" s="415" t="s">
        <v>374</v>
      </c>
      <c r="B86" s="343" t="s">
        <v>295</v>
      </c>
      <c r="C86" s="343" t="s">
        <v>294</v>
      </c>
      <c r="D86" s="343" t="str">
        <f t="shared" si="2"/>
        <v>Bereich_1_52132_TQ2</v>
      </c>
      <c r="E86" s="345">
        <v>11.89</v>
      </c>
      <c r="F86" s="607"/>
      <c r="G86" s="352" t="str">
        <f t="shared" si="3"/>
        <v>Anschlussfähige Teilqualifikation Berufskraftfahrer TQ2 - Fahrzeuge vorbereiten, warten, kontrollieren und pflegen</v>
      </c>
      <c r="H86" s="281"/>
      <c r="I86" s="152"/>
      <c r="J86" s="152"/>
    </row>
    <row r="87" spans="1:10" s="341" customFormat="1" ht="15" hidden="1" customHeight="1" x14ac:dyDescent="0.2">
      <c r="A87" s="415" t="s">
        <v>374</v>
      </c>
      <c r="B87" s="343" t="s">
        <v>296</v>
      </c>
      <c r="C87" s="343" t="s">
        <v>297</v>
      </c>
      <c r="D87" s="343" t="str">
        <f t="shared" si="2"/>
        <v>Bereich_1_52132_TQ3</v>
      </c>
      <c r="E87" s="345">
        <v>23.3</v>
      </c>
      <c r="F87" s="607"/>
      <c r="G87" s="352" t="str">
        <f t="shared" si="3"/>
        <v>Anschlussfähige Teilqualifikation Berufskraftfahrer TQ3 - Personen befördern</v>
      </c>
      <c r="H87" s="281"/>
      <c r="I87" s="152"/>
      <c r="J87" s="152"/>
    </row>
    <row r="88" spans="1:10" s="341" customFormat="1" ht="15" hidden="1" customHeight="1" x14ac:dyDescent="0.2">
      <c r="A88" s="415" t="s">
        <v>374</v>
      </c>
      <c r="B88" s="343" t="s">
        <v>298</v>
      </c>
      <c r="C88" s="343" t="s">
        <v>299</v>
      </c>
      <c r="D88" s="343" t="str">
        <f t="shared" si="2"/>
        <v>Bereich_1_52122_TQ4</v>
      </c>
      <c r="E88" s="345">
        <v>12.9</v>
      </c>
      <c r="F88" s="607"/>
      <c r="G88" s="352" t="str">
        <f t="shared" si="3"/>
        <v>Anschlussfähige Teilqualifikation Berufskraftfahrer TQ4 - spezielle Güter transportieren</v>
      </c>
      <c r="H88" s="281"/>
      <c r="I88" s="152"/>
      <c r="J88" s="152"/>
    </row>
    <row r="89" spans="1:10" s="341" customFormat="1" ht="15" hidden="1" customHeight="1" x14ac:dyDescent="0.2">
      <c r="A89" s="415" t="s">
        <v>374</v>
      </c>
      <c r="B89" s="343" t="s">
        <v>300</v>
      </c>
      <c r="C89" s="343" t="s">
        <v>301</v>
      </c>
      <c r="D89" s="343" t="str">
        <f t="shared" si="2"/>
        <v>Bereich_1_52132_TQ5</v>
      </c>
      <c r="E89" s="345">
        <v>11.89</v>
      </c>
      <c r="F89" s="607"/>
      <c r="G89" s="352" t="str">
        <f t="shared" si="3"/>
        <v>Anschlussfähige Teilqualifikation Berufskraftfahrer TQ5 - Kraftomnibusse im Linienverkehr führen</v>
      </c>
      <c r="H89" s="281"/>
      <c r="I89" s="152"/>
      <c r="J89" s="152"/>
    </row>
    <row r="90" spans="1:10" s="341" customFormat="1" ht="15" hidden="1" customHeight="1" x14ac:dyDescent="0.2">
      <c r="A90" s="415" t="s">
        <v>374</v>
      </c>
      <c r="B90" s="343" t="s">
        <v>302</v>
      </c>
      <c r="C90" s="343" t="s">
        <v>303</v>
      </c>
      <c r="D90" s="343" t="str">
        <f t="shared" si="2"/>
        <v>Bereich_1_52122_TQ6</v>
      </c>
      <c r="E90" s="345">
        <v>11.89</v>
      </c>
      <c r="F90" s="607"/>
      <c r="G90" s="352" t="str">
        <f t="shared" si="3"/>
        <v>Anschlussfähige Teilqualifikation Berufskraftfahrer TQ6 - Transportdienstleistungen planen und organisieren</v>
      </c>
      <c r="H90" s="281"/>
      <c r="I90" s="152"/>
      <c r="J90" s="152"/>
    </row>
    <row r="91" spans="1:10" s="341" customFormat="1" ht="15" hidden="1" customHeight="1" x14ac:dyDescent="0.2">
      <c r="A91" s="415" t="s">
        <v>374</v>
      </c>
      <c r="B91" s="343" t="s">
        <v>304</v>
      </c>
      <c r="C91" s="343" t="s">
        <v>303</v>
      </c>
      <c r="D91" s="343" t="str">
        <f t="shared" si="2"/>
        <v>Bereich_1_52132_TQ6</v>
      </c>
      <c r="E91" s="345">
        <v>11.89</v>
      </c>
      <c r="F91" s="607"/>
      <c r="G91" s="352" t="str">
        <f t="shared" si="3"/>
        <v>Anschlussfähige Teilqualifikation Berufskraftfahrer TQ6 - Transportdienstleistungen planen und organisieren</v>
      </c>
      <c r="H91" s="281"/>
      <c r="I91" s="152"/>
      <c r="J91" s="152"/>
    </row>
    <row r="92" spans="1:10" s="341" customFormat="1" ht="15" hidden="1" customHeight="1" x14ac:dyDescent="0.2">
      <c r="A92" s="415" t="s">
        <v>374</v>
      </c>
      <c r="B92" s="343" t="s">
        <v>305</v>
      </c>
      <c r="C92" s="343" t="s">
        <v>306</v>
      </c>
      <c r="D92" s="343" t="str">
        <f t="shared" si="2"/>
        <v>Bereich_1_52112</v>
      </c>
      <c r="E92" s="345">
        <v>5</v>
      </c>
      <c r="F92" s="607"/>
      <c r="G92" s="352" t="str">
        <f t="shared" si="3"/>
        <v>Berufskraftfahrer (Personentransport/PKW)</v>
      </c>
      <c r="H92" s="281"/>
      <c r="I92" s="152"/>
      <c r="J92" s="152"/>
    </row>
    <row r="93" spans="1:10" s="341" customFormat="1" ht="15" hidden="1" customHeight="1" x14ac:dyDescent="0.2">
      <c r="A93" s="415" t="s">
        <v>374</v>
      </c>
      <c r="B93" s="343" t="s">
        <v>307</v>
      </c>
      <c r="C93" s="343" t="s">
        <v>308</v>
      </c>
      <c r="D93" s="343" t="str">
        <f t="shared" si="2"/>
        <v>Bereich_1_52182</v>
      </c>
      <c r="E93" s="345">
        <v>9.35</v>
      </c>
      <c r="F93" s="607"/>
      <c r="G93" s="352" t="str">
        <f t="shared" si="3"/>
        <v>Botenfahrer/in, Auslieferungsfahrer/in, Umschulung Servicefahrer/in</v>
      </c>
      <c r="H93" s="281"/>
      <c r="I93" s="152"/>
      <c r="J93" s="152"/>
    </row>
    <row r="94" spans="1:10" s="341" customFormat="1" ht="15" hidden="1" customHeight="1" x14ac:dyDescent="0.2">
      <c r="A94" s="415" t="s">
        <v>374</v>
      </c>
      <c r="B94" s="343" t="s">
        <v>309</v>
      </c>
      <c r="C94" s="343" t="s">
        <v>310</v>
      </c>
      <c r="D94" s="343" t="str">
        <f t="shared" si="2"/>
        <v>Bereich_1_52202</v>
      </c>
      <c r="E94" s="345">
        <v>15</v>
      </c>
      <c r="F94" s="607"/>
      <c r="G94" s="352" t="str">
        <f t="shared" si="3"/>
        <v>Triebfahrzeugführer im Eisenbahnverkehr</v>
      </c>
      <c r="H94" s="281"/>
      <c r="I94" s="152"/>
      <c r="J94" s="152"/>
    </row>
    <row r="95" spans="1:10" s="341" customFormat="1" ht="15" hidden="1" customHeight="1" x14ac:dyDescent="0.2">
      <c r="A95" s="415" t="s">
        <v>374</v>
      </c>
      <c r="B95" s="343" t="s">
        <v>107</v>
      </c>
      <c r="C95" s="343" t="s">
        <v>108</v>
      </c>
      <c r="D95" s="343" t="str">
        <f t="shared" si="2"/>
        <v>Bereich_1_5252 - Berufsgattung 2</v>
      </c>
      <c r="E95" s="345">
        <v>12.14</v>
      </c>
      <c r="F95" s="607"/>
      <c r="G95" s="352" t="str">
        <f t="shared" si="3"/>
        <v>Führer von Erdbewegungs- und verwandten Maschinen [Fachkraft]</v>
      </c>
      <c r="H95" s="281"/>
      <c r="I95" s="152"/>
      <c r="J95" s="152"/>
    </row>
    <row r="96" spans="1:10" s="341" customFormat="1" ht="15" hidden="1" customHeight="1" x14ac:dyDescent="0.2">
      <c r="A96" s="415" t="s">
        <v>374</v>
      </c>
      <c r="B96" s="343" t="s">
        <v>109</v>
      </c>
      <c r="C96" s="343" t="s">
        <v>110</v>
      </c>
      <c r="D96" s="343" t="str">
        <f t="shared" si="2"/>
        <v>Bereich_1_5253 - Berufsgattung 1</v>
      </c>
      <c r="E96" s="345">
        <v>9.17</v>
      </c>
      <c r="F96" s="607"/>
      <c r="G96" s="352" t="str">
        <f t="shared" si="3"/>
        <v>Kranführer, Bediener Hebeeinrichtungen [Helfer]</v>
      </c>
      <c r="H96" s="281"/>
      <c r="I96" s="152"/>
      <c r="J96" s="152"/>
    </row>
    <row r="97" spans="1:10" s="341" customFormat="1" ht="15" hidden="1" customHeight="1" x14ac:dyDescent="0.2">
      <c r="A97" s="415" t="s">
        <v>374</v>
      </c>
      <c r="B97" s="343" t="s">
        <v>111</v>
      </c>
      <c r="C97" s="343" t="s">
        <v>112</v>
      </c>
      <c r="D97" s="343" t="str">
        <f t="shared" si="2"/>
        <v>Bereich_1_5253 - Berufsgattung 2</v>
      </c>
      <c r="E97" s="345">
        <v>14.16</v>
      </c>
      <c r="F97" s="607"/>
      <c r="G97" s="352" t="str">
        <f t="shared" si="3"/>
        <v>Kranführer, Bediener Hebeeinrichtungen [Fachkraft]</v>
      </c>
      <c r="H97" s="281"/>
      <c r="I97" s="152"/>
      <c r="J97" s="152"/>
    </row>
    <row r="98" spans="1:10" s="341" customFormat="1" ht="15" hidden="1" customHeight="1" x14ac:dyDescent="0.2">
      <c r="A98" s="415" t="s">
        <v>374</v>
      </c>
      <c r="B98" s="343" t="s">
        <v>113</v>
      </c>
      <c r="C98" s="343" t="s">
        <v>114</v>
      </c>
      <c r="D98" s="343" t="str">
        <f t="shared" si="2"/>
        <v>Bereich_1_53 - Berufsgattung 2</v>
      </c>
      <c r="E98" s="345">
        <v>8.08</v>
      </c>
      <c r="F98" s="607"/>
      <c r="G98" s="352" t="str">
        <f t="shared" si="3"/>
        <v>Schutz-, Sicherheits-, Überwachungsberufe [Fachkraft]</v>
      </c>
      <c r="H98" s="281"/>
      <c r="I98" s="152"/>
      <c r="J98" s="152"/>
    </row>
    <row r="99" spans="1:10" s="341" customFormat="1" ht="15" hidden="1" customHeight="1" x14ac:dyDescent="0.2">
      <c r="A99" s="415" t="s">
        <v>374</v>
      </c>
      <c r="B99" s="343" t="s">
        <v>115</v>
      </c>
      <c r="C99" s="343" t="s">
        <v>116</v>
      </c>
      <c r="D99" s="343" t="str">
        <f t="shared" si="2"/>
        <v>Bereich_1_53 - Berufsgattung 3</v>
      </c>
      <c r="E99" s="345">
        <v>8.0299999999999994</v>
      </c>
      <c r="F99" s="607"/>
      <c r="G99" s="352" t="str">
        <f t="shared" si="3"/>
        <v>Schutz-, Sicherheits-, Überwachungsberufe [Spezialist]</v>
      </c>
      <c r="H99" s="281"/>
      <c r="I99" s="152"/>
      <c r="J99" s="152"/>
    </row>
    <row r="100" spans="1:10" s="341" customFormat="1" ht="15" hidden="1" customHeight="1" x14ac:dyDescent="0.2">
      <c r="A100" s="415" t="s">
        <v>374</v>
      </c>
      <c r="B100" s="343" t="s">
        <v>117</v>
      </c>
      <c r="C100" s="343" t="s">
        <v>118</v>
      </c>
      <c r="D100" s="343" t="str">
        <f t="shared" si="2"/>
        <v>Bereich_1_54 - Berufsgattung 1 oder 2</v>
      </c>
      <c r="E100" s="345">
        <v>5</v>
      </c>
      <c r="F100" s="607"/>
      <c r="G100" s="352" t="str">
        <f t="shared" si="3"/>
        <v>Reinigungsberufe [Helfer oder Fachkraft]</v>
      </c>
      <c r="H100" s="281"/>
      <c r="I100" s="152"/>
      <c r="J100" s="152"/>
    </row>
    <row r="101" spans="1:10" s="341" customFormat="1" ht="15" hidden="1" customHeight="1" x14ac:dyDescent="0.2">
      <c r="A101" s="415" t="s">
        <v>374</v>
      </c>
      <c r="B101" s="343" t="s">
        <v>119</v>
      </c>
      <c r="C101" s="343" t="s">
        <v>120</v>
      </c>
      <c r="D101" s="343" t="str">
        <f t="shared" si="2"/>
        <v>Bereich_1_61 - Berufsgattung 2</v>
      </c>
      <c r="E101" s="345">
        <v>5.67</v>
      </c>
      <c r="F101" s="607"/>
      <c r="G101" s="352" t="str">
        <f t="shared" si="3"/>
        <v>Einkaufs-, Vertriebs- und Handelsberufe [Fachkraft]</v>
      </c>
      <c r="H101" s="281"/>
      <c r="I101" s="152"/>
      <c r="J101" s="152"/>
    </row>
    <row r="102" spans="1:10" s="341" customFormat="1" ht="15" hidden="1" customHeight="1" x14ac:dyDescent="0.2">
      <c r="A102" s="415" t="s">
        <v>374</v>
      </c>
      <c r="B102" s="343" t="s">
        <v>121</v>
      </c>
      <c r="C102" s="343" t="s">
        <v>122</v>
      </c>
      <c r="D102" s="343" t="str">
        <f t="shared" si="2"/>
        <v>Bereich_1_61 - Berufsgattung 3</v>
      </c>
      <c r="E102" s="345">
        <v>6.73</v>
      </c>
      <c r="F102" s="607"/>
      <c r="G102" s="352" t="str">
        <f t="shared" si="3"/>
        <v>Einkaufs-, Vertriebs- und Handelsberufe [Spezialist]</v>
      </c>
      <c r="H102" s="281"/>
      <c r="I102" s="152"/>
      <c r="J102" s="152"/>
    </row>
    <row r="103" spans="1:10" s="341" customFormat="1" ht="15" hidden="1" customHeight="1" x14ac:dyDescent="0.2">
      <c r="A103" s="415" t="s">
        <v>374</v>
      </c>
      <c r="B103" s="343" t="s">
        <v>123</v>
      </c>
      <c r="C103" s="343" t="s">
        <v>124</v>
      </c>
      <c r="D103" s="343" t="str">
        <f t="shared" si="2"/>
        <v>Bereich_1_62 - Berufsgattung 1 oder 2</v>
      </c>
      <c r="E103" s="345">
        <v>5.01</v>
      </c>
      <c r="F103" s="607"/>
      <c r="G103" s="352" t="str">
        <f t="shared" si="3"/>
        <v>Verkaufsberufe [Helfer oder Fachkraft]</v>
      </c>
      <c r="H103" s="281"/>
      <c r="I103" s="152"/>
      <c r="J103" s="152"/>
    </row>
    <row r="104" spans="1:10" s="341" customFormat="1" ht="15" hidden="1" customHeight="1" x14ac:dyDescent="0.2">
      <c r="A104" s="415" t="s">
        <v>374</v>
      </c>
      <c r="B104" s="343" t="s">
        <v>125</v>
      </c>
      <c r="C104" s="343" t="s">
        <v>126</v>
      </c>
      <c r="D104" s="343" t="str">
        <f t="shared" si="2"/>
        <v>Bereich_1_63 - Berufsgattung 1 oder 2</v>
      </c>
      <c r="E104" s="345">
        <v>4.79</v>
      </c>
      <c r="F104" s="607"/>
      <c r="G104" s="352" t="str">
        <f t="shared" si="3"/>
        <v>Tourismus-, Hotel- und Gaststättenberufe [Helfer oder Fachkraft]</v>
      </c>
      <c r="H104" s="281"/>
      <c r="I104" s="152"/>
      <c r="J104" s="152"/>
    </row>
    <row r="105" spans="1:10" s="341" customFormat="1" ht="15" hidden="1" customHeight="1" x14ac:dyDescent="0.2">
      <c r="A105" s="415" t="s">
        <v>374</v>
      </c>
      <c r="B105" s="343" t="s">
        <v>127</v>
      </c>
      <c r="C105" s="343" t="s">
        <v>128</v>
      </c>
      <c r="D105" s="343" t="str">
        <f t="shared" si="2"/>
        <v>Bereich_1_71 - Berufsgattung 1 oder 2</v>
      </c>
      <c r="E105" s="345">
        <v>5.3</v>
      </c>
      <c r="F105" s="607"/>
      <c r="G105" s="352" t="str">
        <f t="shared" si="3"/>
        <v>Unternehmensorganisation, -strategie, Büro und Sekretariat [Helfer oder Fachkraft]</v>
      </c>
      <c r="H105" s="281"/>
      <c r="I105" s="152"/>
      <c r="J105" s="152"/>
    </row>
    <row r="106" spans="1:10" s="341" customFormat="1" ht="15" hidden="1" customHeight="1" x14ac:dyDescent="0.2">
      <c r="A106" s="415" t="s">
        <v>374</v>
      </c>
      <c r="B106" s="343" t="s">
        <v>129</v>
      </c>
      <c r="C106" s="343" t="s">
        <v>130</v>
      </c>
      <c r="D106" s="343" t="str">
        <f t="shared" si="2"/>
        <v>Bereich_1_71 - Berufsgattung 3</v>
      </c>
      <c r="E106" s="345">
        <v>6.63</v>
      </c>
      <c r="F106" s="607"/>
      <c r="G106" s="352" t="str">
        <f t="shared" si="3"/>
        <v>Unternehmensorganisation, -strategie, Büro und Sekretariat [Spezialist]</v>
      </c>
      <c r="H106" s="281"/>
      <c r="I106" s="152"/>
      <c r="J106" s="152"/>
    </row>
    <row r="107" spans="1:10" s="341" customFormat="1" ht="15" hidden="1" customHeight="1" x14ac:dyDescent="0.2">
      <c r="A107" s="415" t="s">
        <v>374</v>
      </c>
      <c r="B107" s="343" t="s">
        <v>131</v>
      </c>
      <c r="C107" s="343" t="s">
        <v>132</v>
      </c>
      <c r="D107" s="343" t="str">
        <f t="shared" si="2"/>
        <v>Bereich_1_71 - Berufsgattung 4</v>
      </c>
      <c r="E107" s="345">
        <v>7.12</v>
      </c>
      <c r="F107" s="607"/>
      <c r="G107" s="352" t="str">
        <f t="shared" si="3"/>
        <v>Unternehmensorganisation, -strategie, Büro und Sekretariat [Experte]</v>
      </c>
      <c r="H107" s="281"/>
      <c r="I107" s="152"/>
      <c r="J107" s="152"/>
    </row>
    <row r="108" spans="1:10" s="341" customFormat="1" ht="15" hidden="1" customHeight="1" x14ac:dyDescent="0.2">
      <c r="A108" s="415" t="s">
        <v>374</v>
      </c>
      <c r="B108" s="343" t="s">
        <v>133</v>
      </c>
      <c r="C108" s="343" t="s">
        <v>134</v>
      </c>
      <c r="D108" s="343" t="str">
        <f t="shared" si="2"/>
        <v>Bereich_1_715 - Berufsgattung 2</v>
      </c>
      <c r="E108" s="345">
        <v>6.08</v>
      </c>
      <c r="F108" s="607"/>
      <c r="G108" s="352" t="str">
        <f t="shared" si="3"/>
        <v>Personalwesen und -dienstleistung [Fachkraft]</v>
      </c>
      <c r="H108" s="281"/>
      <c r="I108" s="152"/>
      <c r="J108" s="152"/>
    </row>
    <row r="109" spans="1:10" s="341" customFormat="1" ht="15" hidden="1" customHeight="1" x14ac:dyDescent="0.2">
      <c r="A109" s="415" t="s">
        <v>374</v>
      </c>
      <c r="B109" s="343" t="s">
        <v>135</v>
      </c>
      <c r="C109" s="343" t="s">
        <v>136</v>
      </c>
      <c r="D109" s="343" t="str">
        <f t="shared" si="2"/>
        <v>Bereich_1_72 - Berufsgattung 2</v>
      </c>
      <c r="E109" s="345">
        <v>5.83</v>
      </c>
      <c r="F109" s="607"/>
      <c r="G109" s="352" t="str">
        <f t="shared" si="3"/>
        <v>Finanzdienstleistungen, Rechnungswesen, Steuerberatung [Fachkraft]</v>
      </c>
      <c r="H109" s="281"/>
      <c r="I109" s="152"/>
      <c r="J109" s="152"/>
    </row>
    <row r="110" spans="1:10" s="341" customFormat="1" ht="15" hidden="1" customHeight="1" x14ac:dyDescent="0.2">
      <c r="A110" s="415" t="s">
        <v>374</v>
      </c>
      <c r="B110" s="343" t="s">
        <v>137</v>
      </c>
      <c r="C110" s="343" t="s">
        <v>138</v>
      </c>
      <c r="D110" s="343" t="str">
        <f t="shared" si="2"/>
        <v>Bereich_1_72 - Berufsgattung 3</v>
      </c>
      <c r="E110" s="345">
        <v>5.84</v>
      </c>
      <c r="F110" s="607"/>
      <c r="G110" s="352" t="str">
        <f t="shared" si="3"/>
        <v>Finanzdienstleistungen, Rechnungswesen, Steuerberatung [Spezialist]</v>
      </c>
      <c r="H110" s="281"/>
      <c r="I110" s="152"/>
      <c r="J110" s="152"/>
    </row>
    <row r="111" spans="1:10" s="341" customFormat="1" ht="15" hidden="1" customHeight="1" x14ac:dyDescent="0.2">
      <c r="A111" s="415" t="s">
        <v>374</v>
      </c>
      <c r="B111" s="343" t="s">
        <v>139</v>
      </c>
      <c r="C111" s="343" t="s">
        <v>140</v>
      </c>
      <c r="D111" s="343" t="str">
        <f t="shared" si="2"/>
        <v>Bereich_1_73 - Berufsgattung 1 oder 2</v>
      </c>
      <c r="E111" s="345">
        <v>5.67</v>
      </c>
      <c r="F111" s="607"/>
      <c r="G111" s="352" t="str">
        <f t="shared" si="3"/>
        <v>Berufe in Recht und Verwaltung [Helfer oder Fachkraft]</v>
      </c>
      <c r="H111" s="281"/>
      <c r="I111" s="152"/>
      <c r="J111" s="152"/>
    </row>
    <row r="112" spans="1:10" s="341" customFormat="1" ht="15" hidden="1" customHeight="1" x14ac:dyDescent="0.2">
      <c r="A112" s="415" t="s">
        <v>374</v>
      </c>
      <c r="B112" s="343" t="s">
        <v>141</v>
      </c>
      <c r="C112" s="343" t="s">
        <v>142</v>
      </c>
      <c r="D112" s="343" t="str">
        <f t="shared" si="2"/>
        <v>Bereich_1_73 - Berufsgattung 3</v>
      </c>
      <c r="E112" s="345">
        <v>6.35</v>
      </c>
      <c r="F112" s="607"/>
      <c r="G112" s="352" t="str">
        <f t="shared" si="3"/>
        <v>Berufe in Recht und Verwaltung [Spezialist]</v>
      </c>
      <c r="H112" s="281"/>
      <c r="I112" s="152"/>
      <c r="J112" s="152"/>
    </row>
    <row r="113" spans="1:10" s="341" customFormat="1" ht="15" hidden="1" customHeight="1" x14ac:dyDescent="0.2">
      <c r="A113" s="415" t="s">
        <v>374</v>
      </c>
      <c r="B113" s="343" t="s">
        <v>143</v>
      </c>
      <c r="C113" s="343" t="s">
        <v>144</v>
      </c>
      <c r="D113" s="343" t="str">
        <f t="shared" si="2"/>
        <v>Bereich_1_81 - Berufsgattung 1 oder 2</v>
      </c>
      <c r="E113" s="345">
        <v>5.52</v>
      </c>
      <c r="F113" s="607"/>
      <c r="G113" s="352" t="str">
        <f t="shared" si="3"/>
        <v>Medizinische Gesundheitsberufe [Helfer oder Fachkraft]</v>
      </c>
      <c r="H113" s="281"/>
      <c r="I113" s="152"/>
      <c r="J113" s="152"/>
    </row>
    <row r="114" spans="1:10" s="341" customFormat="1" ht="15" hidden="1" customHeight="1" x14ac:dyDescent="0.2">
      <c r="A114" s="415" t="s">
        <v>374</v>
      </c>
      <c r="B114" s="343" t="s">
        <v>145</v>
      </c>
      <c r="C114" s="343" t="s">
        <v>146</v>
      </c>
      <c r="D114" s="343" t="str">
        <f t="shared" si="2"/>
        <v>Bereich_1_81 - Berufsgattung 3</v>
      </c>
      <c r="E114" s="345">
        <v>6.03</v>
      </c>
      <c r="F114" s="607"/>
      <c r="G114" s="352" t="str">
        <f t="shared" si="3"/>
        <v>Medizinische Gesundheitsberufe [Spezialist]</v>
      </c>
      <c r="H114" s="281"/>
      <c r="I114" s="152"/>
      <c r="J114" s="152"/>
    </row>
    <row r="115" spans="1:10" s="341" customFormat="1" ht="15" hidden="1" customHeight="1" x14ac:dyDescent="0.2">
      <c r="A115" s="415" t="s">
        <v>374</v>
      </c>
      <c r="B115" s="343" t="s">
        <v>147</v>
      </c>
      <c r="C115" s="343" t="s">
        <v>148</v>
      </c>
      <c r="D115" s="343" t="str">
        <f t="shared" si="2"/>
        <v>Bereich_1_81 - Berufsgattung 4</v>
      </c>
      <c r="E115" s="345">
        <v>6.69</v>
      </c>
      <c r="F115" s="607"/>
      <c r="G115" s="352" t="str">
        <f t="shared" si="3"/>
        <v>Medizinische Gesundheitsberufe [Experte]</v>
      </c>
      <c r="H115" s="281"/>
      <c r="I115" s="152"/>
      <c r="J115" s="152"/>
    </row>
    <row r="116" spans="1:10" s="341" customFormat="1" ht="15" hidden="1" customHeight="1" x14ac:dyDescent="0.2">
      <c r="A116" s="415" t="s">
        <v>374</v>
      </c>
      <c r="B116" s="343" t="s">
        <v>149</v>
      </c>
      <c r="C116" s="343" t="s">
        <v>150</v>
      </c>
      <c r="D116" s="343" t="str">
        <f t="shared" si="2"/>
        <v>Bereich_1_82 - Berufsgattung 1 oder 2</v>
      </c>
      <c r="E116" s="345">
        <v>6.47</v>
      </c>
      <c r="F116" s="607"/>
      <c r="G116" s="352" t="str">
        <f t="shared" si="3"/>
        <v>Nichtmedizinische Gesundheitsberufe, Körperpflege, Medizintechnik [Helfer oder Fachkraft]</v>
      </c>
      <c r="H116" s="281"/>
      <c r="I116" s="152"/>
      <c r="J116" s="152"/>
    </row>
    <row r="117" spans="1:10" s="341" customFormat="1" ht="15" hidden="1" customHeight="1" x14ac:dyDescent="0.2">
      <c r="A117" s="415" t="s">
        <v>374</v>
      </c>
      <c r="B117" s="343" t="s">
        <v>153</v>
      </c>
      <c r="C117" s="343" t="s">
        <v>154</v>
      </c>
      <c r="D117" s="343" t="str">
        <f t="shared" si="2"/>
        <v>Bereich_1_82 - Berufsgattung 3 oder 4</v>
      </c>
      <c r="E117" s="345">
        <v>5.66</v>
      </c>
      <c r="F117" s="607"/>
      <c r="G117" s="352" t="str">
        <f t="shared" si="3"/>
        <v>Nichtmedizinische Gesundheitsberufe, Körperpflege, Medizintechnik [Spezialist oder Experte]</v>
      </c>
      <c r="H117" s="281"/>
      <c r="I117" s="152"/>
      <c r="J117" s="152"/>
    </row>
    <row r="118" spans="1:10" s="341" customFormat="1" ht="15" hidden="1" customHeight="1" x14ac:dyDescent="0.2">
      <c r="A118" s="415" t="s">
        <v>374</v>
      </c>
      <c r="B118" s="343" t="s">
        <v>151</v>
      </c>
      <c r="C118" s="343" t="s">
        <v>152</v>
      </c>
      <c r="D118" s="343" t="str">
        <f t="shared" si="2"/>
        <v>Bereich_1_82Altenpflege - Berufsgattung 1 oder 2</v>
      </c>
      <c r="E118" s="345">
        <v>5.23</v>
      </c>
      <c r="F118" s="607"/>
      <c r="G118" s="352" t="str">
        <f t="shared" si="3"/>
        <v>Altenpflege [Helfer oder Fachkraft]</v>
      </c>
      <c r="H118" s="281"/>
      <c r="I118" s="152"/>
      <c r="J118" s="152"/>
    </row>
    <row r="119" spans="1:10" s="341" customFormat="1" ht="15" hidden="1" customHeight="1" x14ac:dyDescent="0.2">
      <c r="A119" s="415" t="s">
        <v>374</v>
      </c>
      <c r="B119" s="343" t="s">
        <v>155</v>
      </c>
      <c r="C119" s="343" t="s">
        <v>156</v>
      </c>
      <c r="D119" s="343" t="str">
        <f t="shared" si="2"/>
        <v>Bereich_1_831 - Berufsgattung 1 oder 2</v>
      </c>
      <c r="E119" s="345">
        <v>5.2</v>
      </c>
      <c r="F119" s="607"/>
      <c r="G119" s="352" t="str">
        <f t="shared" si="3"/>
        <v>Erziehung, Sozialarbeit, Heilerziehungspflege [Helfer oder Fachkraft]</v>
      </c>
      <c r="H119" s="281"/>
      <c r="I119" s="152"/>
      <c r="J119" s="152"/>
    </row>
    <row r="120" spans="1:10" s="341" customFormat="1" ht="15" hidden="1" customHeight="1" x14ac:dyDescent="0.2">
      <c r="A120" s="415" t="s">
        <v>374</v>
      </c>
      <c r="B120" s="343" t="s">
        <v>157</v>
      </c>
      <c r="C120" s="343" t="s">
        <v>158</v>
      </c>
      <c r="D120" s="343" t="str">
        <f t="shared" si="2"/>
        <v>Bereich_1_832 - Berufsgattung 1 oder 2</v>
      </c>
      <c r="E120" s="345">
        <v>4.54</v>
      </c>
      <c r="F120" s="607"/>
      <c r="G120" s="352" t="str">
        <f t="shared" si="3"/>
        <v>Hauswirtschaft [Helfer oder Fachkraft]</v>
      </c>
      <c r="H120" s="281"/>
      <c r="I120" s="152"/>
      <c r="J120" s="152"/>
    </row>
    <row r="121" spans="1:10" s="341" customFormat="1" ht="15" hidden="1" customHeight="1" x14ac:dyDescent="0.2">
      <c r="A121" s="415" t="s">
        <v>374</v>
      </c>
      <c r="B121" s="343" t="s">
        <v>159</v>
      </c>
      <c r="C121" s="343" t="s">
        <v>160</v>
      </c>
      <c r="D121" s="343" t="str">
        <f t="shared" si="2"/>
        <v>Bereich_1_84 - Berufsgattung 3</v>
      </c>
      <c r="E121" s="345">
        <v>6.46</v>
      </c>
      <c r="F121" s="607"/>
      <c r="G121" s="352" t="str">
        <f t="shared" si="3"/>
        <v>Lehrende und ausbildende Berufe [Spezialist]</v>
      </c>
      <c r="H121" s="281"/>
      <c r="I121" s="152"/>
      <c r="J121" s="152"/>
    </row>
    <row r="122" spans="1:10" s="341" customFormat="1" ht="15" hidden="1" customHeight="1" x14ac:dyDescent="0.2">
      <c r="A122" s="415" t="s">
        <v>374</v>
      </c>
      <c r="B122" s="343" t="s">
        <v>161</v>
      </c>
      <c r="C122" s="343" t="s">
        <v>162</v>
      </c>
      <c r="D122" s="343" t="str">
        <f t="shared" si="2"/>
        <v>Bereich_1_84513 - Berufsgattung 3</v>
      </c>
      <c r="E122" s="345">
        <v>15.48</v>
      </c>
      <c r="F122" s="607"/>
      <c r="G122" s="352" t="str">
        <f t="shared" si="3"/>
        <v>Fahrlehrer [Spezialist]</v>
      </c>
      <c r="H122" s="281"/>
      <c r="I122" s="152"/>
      <c r="J122" s="152"/>
    </row>
    <row r="123" spans="1:10" s="341" customFormat="1" ht="15" hidden="1" customHeight="1" x14ac:dyDescent="0.2">
      <c r="A123" s="415" t="s">
        <v>374</v>
      </c>
      <c r="B123" s="343" t="s">
        <v>163</v>
      </c>
      <c r="C123" s="343" t="s">
        <v>164</v>
      </c>
      <c r="D123" s="343" t="str">
        <f t="shared" si="2"/>
        <v>Bereich_1_84 - Berufsgattung 4</v>
      </c>
      <c r="E123" s="345">
        <v>7.33</v>
      </c>
      <c r="F123" s="607"/>
      <c r="G123" s="352" t="str">
        <f t="shared" si="3"/>
        <v>Lehrende und ausbildende Berufe [Experte]</v>
      </c>
      <c r="H123" s="281"/>
      <c r="I123" s="152"/>
      <c r="J123" s="152"/>
    </row>
    <row r="124" spans="1:10" s="341" customFormat="1" ht="15" hidden="1" customHeight="1" x14ac:dyDescent="0.2">
      <c r="A124" s="415" t="s">
        <v>374</v>
      </c>
      <c r="B124" s="343" t="s">
        <v>165</v>
      </c>
      <c r="C124" s="343" t="s">
        <v>166</v>
      </c>
      <c r="D124" s="343" t="str">
        <f t="shared" si="2"/>
        <v>Bereich_1_92 - Berufsgattung 2</v>
      </c>
      <c r="E124" s="345">
        <v>5.75</v>
      </c>
      <c r="F124" s="607"/>
      <c r="G124" s="352" t="str">
        <f t="shared" si="3"/>
        <v>Werbung, Marketing, kaufmännische und redaktionelle Medienberufe [Fachkraft]</v>
      </c>
      <c r="H124" s="281"/>
      <c r="I124" s="152"/>
      <c r="J124" s="152"/>
    </row>
    <row r="125" spans="1:10" s="341" customFormat="1" ht="15" hidden="1" customHeight="1" x14ac:dyDescent="0.2">
      <c r="A125" s="415" t="s">
        <v>374</v>
      </c>
      <c r="B125" s="343" t="s">
        <v>167</v>
      </c>
      <c r="C125" s="343" t="s">
        <v>168</v>
      </c>
      <c r="D125" s="343" t="str">
        <f t="shared" si="2"/>
        <v>Bereich_1_92 - Berufsgattung 3</v>
      </c>
      <c r="E125" s="345">
        <v>7</v>
      </c>
      <c r="F125" s="607"/>
      <c r="G125" s="352" t="str">
        <f t="shared" si="3"/>
        <v>Werbung, Marketing, kaufmännische und redaktionelle Medienberufe [Spezialist]</v>
      </c>
      <c r="H125" s="281"/>
      <c r="I125" s="152"/>
      <c r="J125" s="152"/>
    </row>
    <row r="126" spans="1:10" s="341" customFormat="1" ht="15" hidden="1" customHeight="1" x14ac:dyDescent="0.2">
      <c r="A126" s="415" t="s">
        <v>374</v>
      </c>
      <c r="B126" s="343" t="s">
        <v>169</v>
      </c>
      <c r="C126" s="343" t="s">
        <v>170</v>
      </c>
      <c r="D126" s="343" t="str">
        <f t="shared" si="2"/>
        <v>Bereich_1_94 - Berufsgattung 3 oder 4</v>
      </c>
      <c r="E126" s="345">
        <v>7.74</v>
      </c>
      <c r="F126" s="607"/>
      <c r="G126" s="352" t="str">
        <f t="shared" si="3"/>
        <v>Darstellende, unterhaltende Berufe [Spezialist oder Experte]</v>
      </c>
      <c r="H126" s="281"/>
      <c r="I126" s="152"/>
      <c r="J126" s="152"/>
    </row>
    <row r="127" spans="1:10" s="341" customFormat="1" ht="15" hidden="1" customHeight="1" x14ac:dyDescent="0.2">
      <c r="A127" s="415" t="s">
        <v>374</v>
      </c>
      <c r="B127" s="343" t="s">
        <v>171</v>
      </c>
      <c r="C127" s="343" t="s">
        <v>172</v>
      </c>
      <c r="D127" s="343" t="str">
        <f t="shared" si="2"/>
        <v>Bereich_1_000 - Berufsgattung 0_BPW</v>
      </c>
      <c r="E127" s="345">
        <v>5.73</v>
      </c>
      <c r="F127" s="607"/>
      <c r="G127" s="352" t="str">
        <f t="shared" si="3"/>
        <v>Berufspraktische Weiterbildung mit mehreren fachlichen Schwerpunkten</v>
      </c>
      <c r="H127" s="281"/>
      <c r="I127" s="152"/>
      <c r="J127" s="152"/>
    </row>
    <row r="128" spans="1:10" s="341" customFormat="1" ht="15" hidden="1" customHeight="1" x14ac:dyDescent="0.2">
      <c r="A128" s="415" t="s">
        <v>374</v>
      </c>
      <c r="B128" s="343" t="s">
        <v>173</v>
      </c>
      <c r="C128" s="343" t="s">
        <v>174</v>
      </c>
      <c r="D128" s="343" t="str">
        <f t="shared" si="2"/>
        <v>Bereich_1_Schwellenwert - Berufsgattung 1 oder 2</v>
      </c>
      <c r="E128" s="345">
        <v>5.85</v>
      </c>
      <c r="F128" s="607"/>
      <c r="G128" s="352" t="str">
        <f t="shared" si="3"/>
        <v>Bildungsziele, die nicht den oben genannten Berufsgruppen/-gattungen zugeordnet werden können [Helfer oder Fachkraft]</v>
      </c>
      <c r="H128" s="281"/>
      <c r="I128" s="152"/>
      <c r="J128" s="152"/>
    </row>
    <row r="129" spans="1:10" s="341" customFormat="1" ht="15" hidden="1" customHeight="1" x14ac:dyDescent="0.2">
      <c r="A129" s="415" t="s">
        <v>374</v>
      </c>
      <c r="B129" s="343" t="s">
        <v>175</v>
      </c>
      <c r="C129" s="343" t="s">
        <v>176</v>
      </c>
      <c r="D129" s="343" t="str">
        <f t="shared" si="2"/>
        <v>Bereich_1_Schwellenwert - Berufsgattung 3 oder 4</v>
      </c>
      <c r="E129" s="345">
        <v>7.92</v>
      </c>
      <c r="F129" s="607"/>
      <c r="G129" s="352" t="str">
        <f t="shared" si="3"/>
        <v>Bildungsziele, die nicht den oben genannten Berufsgruppen/-gattungen zugeordnet werden können [Spezialist oder Experte]</v>
      </c>
      <c r="H129" s="281"/>
      <c r="I129" s="152"/>
      <c r="J129" s="152"/>
    </row>
    <row r="130" spans="1:10" s="341" customFormat="1" ht="15" hidden="1" customHeight="1" x14ac:dyDescent="0.2">
      <c r="A130" s="415" t="s">
        <v>374</v>
      </c>
      <c r="B130" s="343" t="s">
        <v>177</v>
      </c>
      <c r="C130" s="343" t="s">
        <v>178</v>
      </c>
      <c r="D130" s="343" t="str">
        <f t="shared" si="2"/>
        <v>Bereich_1_Schwellenwert 013 - Berufsgattung 2</v>
      </c>
      <c r="E130" s="345">
        <v>10</v>
      </c>
      <c r="F130" s="607"/>
      <c r="G130" s="352" t="str">
        <f t="shared" si="3"/>
        <v>Umschulungsbegleitende Hilfen … [mit und ohne Lernprozessbegleitung]</v>
      </c>
      <c r="H130" s="281"/>
      <c r="I130" s="152"/>
      <c r="J130" s="152"/>
    </row>
    <row r="131" spans="1:10" s="341" customFormat="1" ht="15" hidden="1" customHeight="1" x14ac:dyDescent="0.2">
      <c r="A131" s="416" t="s">
        <v>375</v>
      </c>
      <c r="B131" s="346" t="s">
        <v>37</v>
      </c>
      <c r="C131" s="346" t="s">
        <v>38</v>
      </c>
      <c r="D131" s="346" t="str">
        <f t="shared" si="2"/>
        <v>Bereich_2_12 - Berufsgattung 1 oder 2</v>
      </c>
      <c r="E131" s="347">
        <v>5.83</v>
      </c>
      <c r="F131" s="607"/>
      <c r="G131" s="352" t="str">
        <f t="shared" si="3"/>
        <v>Gartenbauberufe, Floristik [Helfer oder Fachkraft]</v>
      </c>
      <c r="H131" s="281"/>
      <c r="I131" s="152"/>
      <c r="J131" s="152"/>
    </row>
    <row r="132" spans="1:10" s="341" customFormat="1" ht="15" hidden="1" customHeight="1" x14ac:dyDescent="0.2">
      <c r="A132" s="416" t="s">
        <v>375</v>
      </c>
      <c r="B132" s="346" t="s">
        <v>39</v>
      </c>
      <c r="C132" s="346" t="s">
        <v>40</v>
      </c>
      <c r="D132" s="346" t="str">
        <f t="shared" si="2"/>
        <v>Bereich_2_223 - Berufsgattung 1 oder 2</v>
      </c>
      <c r="E132" s="347">
        <v>4.82</v>
      </c>
      <c r="F132" s="607"/>
      <c r="G132" s="352" t="str">
        <f t="shared" si="3"/>
        <v>Holzbe- und verarbeitung [Helfer oder Fachkraft]</v>
      </c>
      <c r="H132" s="281"/>
      <c r="I132" s="152"/>
      <c r="J132" s="152"/>
    </row>
    <row r="133" spans="1:10" s="341" customFormat="1" ht="15" hidden="1" customHeight="1" x14ac:dyDescent="0.2">
      <c r="A133" s="416" t="s">
        <v>375</v>
      </c>
      <c r="B133" s="346" t="s">
        <v>41</v>
      </c>
      <c r="C133" s="346" t="s">
        <v>42</v>
      </c>
      <c r="D133" s="346" t="str">
        <f t="shared" si="2"/>
        <v>Bereich_2_232 - Berufsgattung 2</v>
      </c>
      <c r="E133" s="347">
        <v>7.58</v>
      </c>
      <c r="F133" s="607"/>
      <c r="G133" s="352" t="str">
        <f t="shared" si="3"/>
        <v>Technische Mediengestaltung [Fachkraft]</v>
      </c>
      <c r="H133" s="281"/>
      <c r="I133" s="152"/>
      <c r="J133" s="152"/>
    </row>
    <row r="134" spans="1:10" s="341" customFormat="1" ht="15" hidden="1" customHeight="1" x14ac:dyDescent="0.2">
      <c r="A134" s="416" t="s">
        <v>375</v>
      </c>
      <c r="B134" s="346" t="s">
        <v>43</v>
      </c>
      <c r="C134" s="346" t="s">
        <v>44</v>
      </c>
      <c r="D134" s="346" t="str">
        <f t="shared" ref="D134:D197" si="4">CONCATENATE(A134,B134)</f>
        <v>Bereich_2_232 - Berufsgattung 3</v>
      </c>
      <c r="E134" s="347">
        <v>7.71</v>
      </c>
      <c r="F134" s="607"/>
      <c r="G134" s="352" t="str">
        <f t="shared" ref="G134:G197" si="5">C134</f>
        <v>Technische Mediengestaltung [Spezialist]</v>
      </c>
      <c r="H134" s="281"/>
      <c r="I134" s="152"/>
      <c r="J134" s="152"/>
    </row>
    <row r="135" spans="1:10" s="341" customFormat="1" ht="15" hidden="1" customHeight="1" x14ac:dyDescent="0.2">
      <c r="A135" s="416" t="s">
        <v>375</v>
      </c>
      <c r="B135" s="346" t="s">
        <v>45</v>
      </c>
      <c r="C135" s="346" t="s">
        <v>46</v>
      </c>
      <c r="D135" s="346" t="str">
        <f t="shared" si="4"/>
        <v>Bereich_2_24 - Berufsgattung 1</v>
      </c>
      <c r="E135" s="347">
        <v>6.11</v>
      </c>
      <c r="F135" s="607"/>
      <c r="G135" s="352" t="str">
        <f t="shared" si="5"/>
        <v>Metallerzeugung, Metallbearbeitung, Metallbau [Helfer]</v>
      </c>
      <c r="H135" s="281"/>
      <c r="I135" s="152"/>
      <c r="J135" s="152"/>
    </row>
    <row r="136" spans="1:10" s="341" customFormat="1" ht="15" hidden="1" customHeight="1" x14ac:dyDescent="0.2">
      <c r="A136" s="416" t="s">
        <v>375</v>
      </c>
      <c r="B136" s="346" t="s">
        <v>47</v>
      </c>
      <c r="C136" s="346" t="s">
        <v>48</v>
      </c>
      <c r="D136" s="346" t="str">
        <f t="shared" si="4"/>
        <v>Bereich_2_24 - Berufsgattung 2</v>
      </c>
      <c r="E136" s="347">
        <v>6.56</v>
      </c>
      <c r="F136" s="607"/>
      <c r="G136" s="352" t="str">
        <f t="shared" si="5"/>
        <v>Metallerzeugung, Metallbearbeitung, Metallbau [Fachkraft]</v>
      </c>
      <c r="H136" s="281"/>
      <c r="I136" s="152"/>
      <c r="J136" s="152"/>
    </row>
    <row r="137" spans="1:10" s="341" customFormat="1" ht="15" hidden="1" customHeight="1" x14ac:dyDescent="0.2">
      <c r="A137" s="416" t="s">
        <v>375</v>
      </c>
      <c r="B137" s="346" t="s">
        <v>49</v>
      </c>
      <c r="C137" s="346" t="s">
        <v>50</v>
      </c>
      <c r="D137" s="346" t="str">
        <f t="shared" si="4"/>
        <v>Bereich_2_242 - Berufsgattung 3</v>
      </c>
      <c r="E137" s="347">
        <v>8.61</v>
      </c>
      <c r="F137" s="607"/>
      <c r="G137" s="352" t="str">
        <f t="shared" si="5"/>
        <v>Spanende Metallbearbeitung [Spezialist]</v>
      </c>
      <c r="H137" s="281"/>
      <c r="I137" s="152"/>
      <c r="J137" s="152"/>
    </row>
    <row r="138" spans="1:10" s="341" customFormat="1" ht="15" hidden="1" customHeight="1" x14ac:dyDescent="0.2">
      <c r="A138" s="416" t="s">
        <v>375</v>
      </c>
      <c r="B138" s="346" t="s">
        <v>51</v>
      </c>
      <c r="C138" s="346" t="s">
        <v>52</v>
      </c>
      <c r="D138" s="346" t="str">
        <f t="shared" si="4"/>
        <v>Bereich_2_24422_G</v>
      </c>
      <c r="E138" s="347">
        <v>11.85</v>
      </c>
      <c r="F138" s="607"/>
      <c r="G138" s="352" t="str">
        <f t="shared" si="5"/>
        <v>Gasschweißen (G) [Fachkraft]</v>
      </c>
      <c r="H138" s="281"/>
      <c r="I138" s="152"/>
      <c r="J138" s="152"/>
    </row>
    <row r="139" spans="1:10" s="341" customFormat="1" ht="15" hidden="1" customHeight="1" x14ac:dyDescent="0.2">
      <c r="A139" s="416" t="s">
        <v>375</v>
      </c>
      <c r="B139" s="346" t="s">
        <v>53</v>
      </c>
      <c r="C139" s="346" t="s">
        <v>54</v>
      </c>
      <c r="D139" s="346" t="str">
        <f t="shared" si="4"/>
        <v>Bereich_2_24422_E</v>
      </c>
      <c r="E139" s="347">
        <v>13.55</v>
      </c>
      <c r="F139" s="607"/>
      <c r="G139" s="352" t="str">
        <f t="shared" si="5"/>
        <v>Lichtbogenschweißen (E) [Fachkraft]</v>
      </c>
      <c r="H139" s="281"/>
      <c r="I139" s="152"/>
      <c r="J139" s="152"/>
    </row>
    <row r="140" spans="1:10" s="341" customFormat="1" ht="15" hidden="1" customHeight="1" x14ac:dyDescent="0.2">
      <c r="A140" s="416" t="s">
        <v>375</v>
      </c>
      <c r="B140" s="346" t="s">
        <v>55</v>
      </c>
      <c r="C140" s="346" t="s">
        <v>56</v>
      </c>
      <c r="D140" s="346" t="str">
        <f t="shared" si="4"/>
        <v>Bereich_2_24422_WIG_St</v>
      </c>
      <c r="E140" s="347">
        <v>15.07</v>
      </c>
      <c r="F140" s="607"/>
      <c r="G140" s="352" t="str">
        <f t="shared" si="5"/>
        <v>Wolfram-Inertgasschweißen (WIG) - Werkstoff Stahl (St) [Fachkraft]</v>
      </c>
      <c r="H140" s="281"/>
      <c r="I140" s="152"/>
      <c r="J140" s="152"/>
    </row>
    <row r="141" spans="1:10" s="341" customFormat="1" ht="15" hidden="1" customHeight="1" x14ac:dyDescent="0.2">
      <c r="A141" s="416" t="s">
        <v>375</v>
      </c>
      <c r="B141" s="346" t="s">
        <v>57</v>
      </c>
      <c r="C141" s="346" t="s">
        <v>58</v>
      </c>
      <c r="D141" s="346" t="str">
        <f t="shared" si="4"/>
        <v>Bereich_2_24422_WIG_CrNi</v>
      </c>
      <c r="E141" s="347">
        <v>17.489999999999998</v>
      </c>
      <c r="F141" s="607"/>
      <c r="G141" s="352" t="str">
        <f t="shared" si="5"/>
        <v>Wolfram-Inertgasschweißen (WIG) - Werkstoff Chrom/Nickel (CrNi) [Fachkraft]</v>
      </c>
      <c r="H141" s="281"/>
      <c r="I141" s="152"/>
      <c r="J141" s="152"/>
    </row>
    <row r="142" spans="1:10" s="341" customFormat="1" ht="15" hidden="1" customHeight="1" x14ac:dyDescent="0.2">
      <c r="A142" s="416" t="s">
        <v>375</v>
      </c>
      <c r="B142" s="346" t="s">
        <v>59</v>
      </c>
      <c r="C142" s="346" t="s">
        <v>60</v>
      </c>
      <c r="D142" s="346" t="str">
        <f t="shared" si="4"/>
        <v>Bereich_2_24422_WIG_Al</v>
      </c>
      <c r="E142" s="347">
        <v>17.18</v>
      </c>
      <c r="F142" s="607"/>
      <c r="G142" s="352" t="str">
        <f t="shared" si="5"/>
        <v>Wolfram-Inertgasschweißen (WIG) - Werkstoff Aluminium (Al) [Fachkraft]</v>
      </c>
      <c r="H142" s="281"/>
      <c r="I142" s="152"/>
      <c r="J142" s="152"/>
    </row>
    <row r="143" spans="1:10" s="341" customFormat="1" ht="15" hidden="1" customHeight="1" x14ac:dyDescent="0.2">
      <c r="A143" s="416" t="s">
        <v>375</v>
      </c>
      <c r="B143" s="346" t="s">
        <v>61</v>
      </c>
      <c r="C143" s="346" t="s">
        <v>62</v>
      </c>
      <c r="D143" s="346" t="str">
        <f t="shared" si="4"/>
        <v>Bereich_2_24422_WIG_Cu</v>
      </c>
      <c r="E143" s="347">
        <v>12.55</v>
      </c>
      <c r="F143" s="607"/>
      <c r="G143" s="352" t="str">
        <f t="shared" si="5"/>
        <v>Wolfram-Inertgasschweißen (WIG) - Werkstoff Kupfer (Cu) [Fachkraft]</v>
      </c>
      <c r="H143" s="281"/>
      <c r="I143" s="152"/>
      <c r="J143" s="152"/>
    </row>
    <row r="144" spans="1:10" s="341" customFormat="1" ht="15" hidden="1" customHeight="1" x14ac:dyDescent="0.2">
      <c r="A144" s="416" t="s">
        <v>375</v>
      </c>
      <c r="B144" s="346" t="s">
        <v>63</v>
      </c>
      <c r="C144" s="346" t="s">
        <v>64</v>
      </c>
      <c r="D144" s="346" t="str">
        <f t="shared" si="4"/>
        <v>Bereich_2_24422_MSG_St</v>
      </c>
      <c r="E144" s="347">
        <v>14.95</v>
      </c>
      <c r="F144" s="607"/>
      <c r="G144" s="352" t="str">
        <f t="shared" si="5"/>
        <v>Metallschutzgasschweißen Metallaktivgas (MAG), Metallinertgas (MIG) - Werkstoff Stahl (St) [Fachkraft]</v>
      </c>
      <c r="H144" s="281"/>
      <c r="I144" s="152"/>
      <c r="J144" s="152"/>
    </row>
    <row r="145" spans="1:10" s="341" customFormat="1" ht="15" hidden="1" customHeight="1" x14ac:dyDescent="0.2">
      <c r="A145" s="416" t="s">
        <v>375</v>
      </c>
      <c r="B145" s="346" t="s">
        <v>65</v>
      </c>
      <c r="C145" s="346" t="s">
        <v>66</v>
      </c>
      <c r="D145" s="346" t="str">
        <f t="shared" si="4"/>
        <v>Bereich_2_24422_MSG_CrNi</v>
      </c>
      <c r="E145" s="347">
        <v>18.16</v>
      </c>
      <c r="F145" s="607"/>
      <c r="G145" s="352" t="str">
        <f t="shared" si="5"/>
        <v>Metallschutzgasschweißen Metallaktivgas (MAG), Metallinertgas (MIG) - Werkstoff Chrom/Nickel (CrNi) [Fachkraft]</v>
      </c>
      <c r="H145" s="281"/>
      <c r="I145" s="152"/>
      <c r="J145" s="152"/>
    </row>
    <row r="146" spans="1:10" s="341" customFormat="1" ht="15" hidden="1" customHeight="1" x14ac:dyDescent="0.2">
      <c r="A146" s="416" t="s">
        <v>375</v>
      </c>
      <c r="B146" s="346" t="s">
        <v>67</v>
      </c>
      <c r="C146" s="346" t="s">
        <v>68</v>
      </c>
      <c r="D146" s="346" t="str">
        <f t="shared" si="4"/>
        <v>Bereich_2_24422_MSG_Al</v>
      </c>
      <c r="E146" s="347">
        <v>12.55</v>
      </c>
      <c r="F146" s="607"/>
      <c r="G146" s="352" t="str">
        <f t="shared" si="5"/>
        <v>Metallschutzgasschweißen Metallaktivgas (MAG), Metallinertgas (MIG) - Werkstoff Aluminium (Al) [Fachkraft]</v>
      </c>
      <c r="H146" s="281"/>
      <c r="I146" s="152"/>
      <c r="J146" s="152"/>
    </row>
    <row r="147" spans="1:10" s="341" customFormat="1" ht="15" hidden="1" customHeight="1" x14ac:dyDescent="0.2">
      <c r="A147" s="416" t="s">
        <v>375</v>
      </c>
      <c r="B147" s="346" t="s">
        <v>69</v>
      </c>
      <c r="C147" s="346" t="s">
        <v>70</v>
      </c>
      <c r="D147" s="346" t="str">
        <f t="shared" si="4"/>
        <v>Bereich_2_24422_B</v>
      </c>
      <c r="E147" s="347">
        <v>12.55</v>
      </c>
      <c r="F147" s="607"/>
      <c r="G147" s="352" t="str">
        <f t="shared" si="5"/>
        <v>Brennschneiden [Fachkraft]</v>
      </c>
      <c r="H147" s="281"/>
      <c r="I147" s="152"/>
      <c r="J147" s="152"/>
    </row>
    <row r="148" spans="1:10" s="341" customFormat="1" ht="15" hidden="1" customHeight="1" x14ac:dyDescent="0.2">
      <c r="A148" s="416" t="s">
        <v>375</v>
      </c>
      <c r="B148" s="346" t="s">
        <v>71</v>
      </c>
      <c r="C148" s="346" t="s">
        <v>72</v>
      </c>
      <c r="D148" s="346" t="str">
        <f t="shared" si="4"/>
        <v>Bereich_2_24422_Anderes Verfahren</v>
      </c>
      <c r="E148" s="347">
        <v>12.55</v>
      </c>
      <c r="F148" s="607"/>
      <c r="G148" s="352" t="str">
        <f t="shared" si="5"/>
        <v>Andere Verfahren der Schweiß-, Verbindungstechnik [Fachkraft]</v>
      </c>
      <c r="H148" s="281"/>
      <c r="I148" s="152"/>
      <c r="J148" s="152"/>
    </row>
    <row r="149" spans="1:10" s="341" customFormat="1" ht="15" hidden="1" customHeight="1" x14ac:dyDescent="0.2">
      <c r="A149" s="416" t="s">
        <v>375</v>
      </c>
      <c r="B149" s="346" t="s">
        <v>73</v>
      </c>
      <c r="C149" s="346" t="s">
        <v>74</v>
      </c>
      <c r="D149" s="346" t="str">
        <f t="shared" si="4"/>
        <v>Bereich_2_2442 - Berufsgattung 3 oder 4</v>
      </c>
      <c r="E149" s="347">
        <v>14.62</v>
      </c>
      <c r="F149" s="607"/>
      <c r="G149" s="352" t="str">
        <f t="shared" si="5"/>
        <v>Schweiß-, Verbindungstechnik [Spezialist oder Experte]</v>
      </c>
      <c r="H149" s="281"/>
      <c r="I149" s="152"/>
      <c r="J149" s="152"/>
    </row>
    <row r="150" spans="1:10" s="341" customFormat="1" ht="15" hidden="1" customHeight="1" x14ac:dyDescent="0.2">
      <c r="A150" s="416" t="s">
        <v>375</v>
      </c>
      <c r="B150" s="346" t="s">
        <v>75</v>
      </c>
      <c r="C150" s="346" t="s">
        <v>76</v>
      </c>
      <c r="D150" s="346" t="str">
        <f t="shared" si="4"/>
        <v>Bereich_2_25 - Berufsgattung 2</v>
      </c>
      <c r="E150" s="347">
        <v>7.85</v>
      </c>
      <c r="F150" s="607"/>
      <c r="G150" s="352" t="str">
        <f t="shared" si="5"/>
        <v>Maschinen- und Fahrzeugtechnikberufe [Fachkraft]</v>
      </c>
      <c r="H150" s="281"/>
      <c r="I150" s="152"/>
      <c r="J150" s="152"/>
    </row>
    <row r="151" spans="1:10" s="341" customFormat="1" ht="15" hidden="1" customHeight="1" x14ac:dyDescent="0.2">
      <c r="A151" s="416" t="s">
        <v>375</v>
      </c>
      <c r="B151" s="346" t="s">
        <v>77</v>
      </c>
      <c r="C151" s="346" t="s">
        <v>78</v>
      </c>
      <c r="D151" s="346" t="str">
        <f t="shared" si="4"/>
        <v>Bereich_2_26 - Berufsgattung 2</v>
      </c>
      <c r="E151" s="347">
        <v>7</v>
      </c>
      <c r="F151" s="607"/>
      <c r="G151" s="352" t="str">
        <f t="shared" si="5"/>
        <v>Mechatronik-, Energie- und Elektroberufe [Fachkraft]</v>
      </c>
      <c r="H151" s="281"/>
      <c r="I151" s="152"/>
      <c r="J151" s="152"/>
    </row>
    <row r="152" spans="1:10" s="341" customFormat="1" ht="15" hidden="1" customHeight="1" x14ac:dyDescent="0.2">
      <c r="A152" s="416" t="s">
        <v>375</v>
      </c>
      <c r="B152" s="346" t="s">
        <v>79</v>
      </c>
      <c r="C152" s="346" t="s">
        <v>80</v>
      </c>
      <c r="D152" s="346" t="str">
        <f t="shared" si="4"/>
        <v>Bereich_2_26 - Berufsgattung 3</v>
      </c>
      <c r="E152" s="347">
        <v>7.36</v>
      </c>
      <c r="F152" s="607"/>
      <c r="G152" s="352" t="str">
        <f t="shared" si="5"/>
        <v>Mechatronik-, Energie- und Elektroberufe [Spezialist]</v>
      </c>
      <c r="H152" s="281"/>
      <c r="I152" s="152"/>
      <c r="J152" s="152"/>
    </row>
    <row r="153" spans="1:10" s="341" customFormat="1" ht="15" hidden="1" customHeight="1" x14ac:dyDescent="0.2">
      <c r="A153" s="416" t="s">
        <v>375</v>
      </c>
      <c r="B153" s="346" t="s">
        <v>81</v>
      </c>
      <c r="C153" s="346" t="s">
        <v>82</v>
      </c>
      <c r="D153" s="346" t="str">
        <f t="shared" si="4"/>
        <v>Bereich_2_27 - Berufsgattung 2</v>
      </c>
      <c r="E153" s="347">
        <v>9.2799999999999994</v>
      </c>
      <c r="F153" s="607"/>
      <c r="G153" s="352" t="str">
        <f t="shared" si="5"/>
        <v>Technisches Zeichnen, Konstruktion, Modellbau [Fachkraft]</v>
      </c>
      <c r="H153" s="281"/>
      <c r="I153" s="152"/>
      <c r="J153" s="152"/>
    </row>
    <row r="154" spans="1:10" s="341" customFormat="1" ht="15" hidden="1" customHeight="1" x14ac:dyDescent="0.2">
      <c r="A154" s="416" t="s">
        <v>375</v>
      </c>
      <c r="B154" s="346" t="s">
        <v>83</v>
      </c>
      <c r="C154" s="346" t="s">
        <v>84</v>
      </c>
      <c r="D154" s="346" t="str">
        <f t="shared" si="4"/>
        <v>Bereich_2_27 - Berufsgattung 3</v>
      </c>
      <c r="E154" s="347">
        <v>10.44</v>
      </c>
      <c r="F154" s="607"/>
      <c r="G154" s="352" t="str">
        <f t="shared" si="5"/>
        <v>Konstruktions- und Gerätebau, technische Qualitätssicherung [Spezialist]</v>
      </c>
      <c r="H154" s="281"/>
      <c r="I154" s="152"/>
      <c r="J154" s="152"/>
    </row>
    <row r="155" spans="1:10" s="341" customFormat="1" ht="15" hidden="1" customHeight="1" x14ac:dyDescent="0.2">
      <c r="A155" s="416" t="s">
        <v>375</v>
      </c>
      <c r="B155" s="346" t="s">
        <v>85</v>
      </c>
      <c r="C155" s="346" t="s">
        <v>86</v>
      </c>
      <c r="D155" s="346" t="str">
        <f t="shared" si="4"/>
        <v>Bereich_2_29 - Berufsgattung 1 oder 2</v>
      </c>
      <c r="E155" s="347">
        <v>4.75</v>
      </c>
      <c r="F155" s="607"/>
      <c r="G155" s="352" t="str">
        <f t="shared" si="5"/>
        <v>Lebensmittelherstellung und -verarbeitung [Helfer oder Fachkraft]</v>
      </c>
      <c r="H155" s="281"/>
      <c r="I155" s="152"/>
      <c r="J155" s="152"/>
    </row>
    <row r="156" spans="1:10" s="341" customFormat="1" ht="15" hidden="1" customHeight="1" x14ac:dyDescent="0.2">
      <c r="A156" s="416" t="s">
        <v>375</v>
      </c>
      <c r="B156" s="346" t="s">
        <v>87</v>
      </c>
      <c r="C156" s="346" t="s">
        <v>88</v>
      </c>
      <c r="D156" s="346" t="str">
        <f t="shared" si="4"/>
        <v>Bereich_2_32 - Berufsgattung 1 oder 2</v>
      </c>
      <c r="E156" s="347">
        <v>5.99</v>
      </c>
      <c r="F156" s="607"/>
      <c r="G156" s="352" t="str">
        <f t="shared" si="5"/>
        <v>Hoch- und Tiefbauberufe [Helfer oder Fachkraft]</v>
      </c>
      <c r="H156" s="281"/>
      <c r="I156" s="152"/>
      <c r="J156" s="152"/>
    </row>
    <row r="157" spans="1:10" s="341" customFormat="1" ht="15" hidden="1" customHeight="1" x14ac:dyDescent="0.2">
      <c r="A157" s="416" t="s">
        <v>375</v>
      </c>
      <c r="B157" s="346" t="s">
        <v>89</v>
      </c>
      <c r="C157" s="346" t="s">
        <v>90</v>
      </c>
      <c r="D157" s="346" t="str">
        <f t="shared" si="4"/>
        <v>Bereich_2_33 - Berufsgattung 1 oder 2</v>
      </c>
      <c r="E157" s="347">
        <v>5.0199999999999996</v>
      </c>
      <c r="F157" s="607"/>
      <c r="G157" s="352" t="str">
        <f t="shared" si="5"/>
        <v>(Innen-) Ausbauberufe [Helfer oder Fachkraft]</v>
      </c>
      <c r="H157" s="281"/>
      <c r="I157" s="152"/>
      <c r="J157" s="152"/>
    </row>
    <row r="158" spans="1:10" s="341" customFormat="1" ht="15" hidden="1" customHeight="1" x14ac:dyDescent="0.2">
      <c r="A158" s="416" t="s">
        <v>375</v>
      </c>
      <c r="B158" s="346" t="s">
        <v>91</v>
      </c>
      <c r="C158" s="346" t="s">
        <v>92</v>
      </c>
      <c r="D158" s="346" t="str">
        <f t="shared" si="4"/>
        <v>Bereich_2_34 - Berufsgattung 2</v>
      </c>
      <c r="E158" s="347">
        <v>6.85</v>
      </c>
      <c r="F158" s="607"/>
      <c r="G158" s="352" t="str">
        <f t="shared" si="5"/>
        <v>Gebäudetechnik und versorgungstechnische Berufe [Fachkraft]</v>
      </c>
      <c r="H158" s="281"/>
      <c r="I158" s="152"/>
      <c r="J158" s="152"/>
    </row>
    <row r="159" spans="1:10" s="341" customFormat="1" ht="15" hidden="1" customHeight="1" x14ac:dyDescent="0.2">
      <c r="A159" s="416" t="s">
        <v>375</v>
      </c>
      <c r="B159" s="346" t="s">
        <v>93</v>
      </c>
      <c r="C159" s="346" t="s">
        <v>94</v>
      </c>
      <c r="D159" s="346" t="str">
        <f t="shared" si="4"/>
        <v>Bereich_2_41 - Berufsgattung 2</v>
      </c>
      <c r="E159" s="347">
        <v>8.7799999999999994</v>
      </c>
      <c r="F159" s="607"/>
      <c r="G159" s="352" t="str">
        <f t="shared" si="5"/>
        <v>Mathematik-, Biologie-, Chemie-, Physikberufe [Fachkraft]</v>
      </c>
      <c r="H159" s="281"/>
      <c r="I159" s="152"/>
      <c r="J159" s="152"/>
    </row>
    <row r="160" spans="1:10" s="341" customFormat="1" ht="15" hidden="1" customHeight="1" x14ac:dyDescent="0.2">
      <c r="A160" s="416" t="s">
        <v>375</v>
      </c>
      <c r="B160" s="346" t="s">
        <v>95</v>
      </c>
      <c r="C160" s="346" t="s">
        <v>96</v>
      </c>
      <c r="D160" s="346" t="str">
        <f t="shared" si="4"/>
        <v>Bereich_2_42 - Berufsgattung 3</v>
      </c>
      <c r="E160" s="347">
        <v>10.41</v>
      </c>
      <c r="F160" s="607"/>
      <c r="G160" s="352" t="str">
        <f t="shared" si="5"/>
        <v>Geologie-, Geographie-, Umweltschutzberufe [Spezialist]</v>
      </c>
      <c r="H160" s="281"/>
      <c r="I160" s="152"/>
      <c r="J160" s="152"/>
    </row>
    <row r="161" spans="1:10" s="341" customFormat="1" ht="15" hidden="1" customHeight="1" x14ac:dyDescent="0.2">
      <c r="A161" s="416" t="s">
        <v>375</v>
      </c>
      <c r="B161" s="346" t="s">
        <v>97</v>
      </c>
      <c r="C161" s="346" t="s">
        <v>98</v>
      </c>
      <c r="D161" s="346" t="str">
        <f t="shared" si="4"/>
        <v>Bereich_2_43 - Berufsgattung 2</v>
      </c>
      <c r="E161" s="347">
        <v>8.85</v>
      </c>
      <c r="F161" s="607"/>
      <c r="G161" s="352" t="str">
        <f t="shared" si="5"/>
        <v>Informatik und andere IKT-Berufe [Fachkraft]</v>
      </c>
      <c r="H161" s="281"/>
      <c r="I161" s="152"/>
      <c r="J161" s="152"/>
    </row>
    <row r="162" spans="1:10" s="341" customFormat="1" ht="15" hidden="1" customHeight="1" x14ac:dyDescent="0.2">
      <c r="A162" s="416" t="s">
        <v>375</v>
      </c>
      <c r="B162" s="346" t="s">
        <v>99</v>
      </c>
      <c r="C162" s="346" t="s">
        <v>100</v>
      </c>
      <c r="D162" s="346" t="str">
        <f t="shared" si="4"/>
        <v>Bereich_2_43 - Berufsgattung 3</v>
      </c>
      <c r="E162" s="347">
        <v>9.7200000000000006</v>
      </c>
      <c r="F162" s="607"/>
      <c r="G162" s="352" t="str">
        <f t="shared" si="5"/>
        <v>Informatik und andere IKT-Berufe [Spezialist]</v>
      </c>
      <c r="H162" s="281"/>
      <c r="I162" s="152"/>
      <c r="J162" s="152"/>
    </row>
    <row r="163" spans="1:10" s="341" customFormat="1" ht="15" hidden="1" customHeight="1" x14ac:dyDescent="0.2">
      <c r="A163" s="416" t="s">
        <v>375</v>
      </c>
      <c r="B163" s="346" t="s">
        <v>101</v>
      </c>
      <c r="C163" s="346" t="s">
        <v>102</v>
      </c>
      <c r="D163" s="346" t="str">
        <f t="shared" si="4"/>
        <v>Bereich_2_43 - Berufsgattung 4</v>
      </c>
      <c r="E163" s="347">
        <v>10.77</v>
      </c>
      <c r="F163" s="607"/>
      <c r="G163" s="352" t="str">
        <f t="shared" si="5"/>
        <v>Informatik und andere IKT-Berufe [Experte]</v>
      </c>
      <c r="H163" s="281"/>
      <c r="I163" s="152"/>
      <c r="J163" s="152"/>
    </row>
    <row r="164" spans="1:10" s="341" customFormat="1" ht="15" hidden="1" customHeight="1" x14ac:dyDescent="0.2">
      <c r="A164" s="416" t="s">
        <v>375</v>
      </c>
      <c r="B164" s="346" t="s">
        <v>103</v>
      </c>
      <c r="C164" s="346" t="s">
        <v>104</v>
      </c>
      <c r="D164" s="346" t="str">
        <f t="shared" si="4"/>
        <v>Bereich_2_51 - Berufsgattung 1 oder 2</v>
      </c>
      <c r="E164" s="347">
        <v>6.19</v>
      </c>
      <c r="F164" s="607"/>
      <c r="G164" s="352" t="str">
        <f t="shared" si="5"/>
        <v>Verkehr, Logistik (außer Fahrzeugführung) [Helfer oder Fachkraft]</v>
      </c>
      <c r="H164" s="281"/>
      <c r="I164" s="152"/>
      <c r="J164" s="152"/>
    </row>
    <row r="165" spans="1:10" s="341" customFormat="1" ht="15" hidden="1" customHeight="1" x14ac:dyDescent="0.2">
      <c r="A165" s="416" t="s">
        <v>375</v>
      </c>
      <c r="B165" s="346" t="s">
        <v>105</v>
      </c>
      <c r="C165" s="346" t="s">
        <v>106</v>
      </c>
      <c r="D165" s="346" t="str">
        <f t="shared" si="4"/>
        <v>Bereich_2_51 - Berufsgattung 3</v>
      </c>
      <c r="E165" s="347">
        <v>8.2100000000000009</v>
      </c>
      <c r="F165" s="607"/>
      <c r="G165" s="352" t="str">
        <f t="shared" si="5"/>
        <v xml:space="preserve">Verkehr, Logistik (außer Fahrzeugführung) [Spezialist] </v>
      </c>
      <c r="H165" s="281"/>
      <c r="I165" s="152"/>
      <c r="J165" s="152"/>
    </row>
    <row r="166" spans="1:10" s="341" customFormat="1" ht="15" hidden="1" customHeight="1" x14ac:dyDescent="0.2">
      <c r="A166" s="416" t="s">
        <v>375</v>
      </c>
      <c r="B166" s="346" t="s">
        <v>107</v>
      </c>
      <c r="C166" s="346" t="s">
        <v>108</v>
      </c>
      <c r="D166" s="346" t="str">
        <f t="shared" si="4"/>
        <v>Bereich_2_5252 - Berufsgattung 2</v>
      </c>
      <c r="E166" s="347">
        <v>12.14</v>
      </c>
      <c r="F166" s="607"/>
      <c r="G166" s="352" t="str">
        <f t="shared" si="5"/>
        <v>Führer von Erdbewegungs- und verwandten Maschinen [Fachkraft]</v>
      </c>
      <c r="H166" s="281"/>
      <c r="I166" s="152"/>
      <c r="J166" s="152"/>
    </row>
    <row r="167" spans="1:10" s="341" customFormat="1" ht="15" hidden="1" customHeight="1" x14ac:dyDescent="0.2">
      <c r="A167" s="416" t="s">
        <v>375</v>
      </c>
      <c r="B167" s="346" t="s">
        <v>109</v>
      </c>
      <c r="C167" s="346" t="s">
        <v>110</v>
      </c>
      <c r="D167" s="346" t="str">
        <f t="shared" si="4"/>
        <v>Bereich_2_5253 - Berufsgattung 1</v>
      </c>
      <c r="E167" s="347">
        <v>9.17</v>
      </c>
      <c r="F167" s="607"/>
      <c r="G167" s="352" t="str">
        <f t="shared" si="5"/>
        <v>Kranführer, Bediener Hebeeinrichtungen [Helfer]</v>
      </c>
      <c r="H167" s="281"/>
      <c r="I167" s="152"/>
      <c r="J167" s="152"/>
    </row>
    <row r="168" spans="1:10" s="341" customFormat="1" ht="15" hidden="1" customHeight="1" x14ac:dyDescent="0.2">
      <c r="A168" s="416" t="s">
        <v>375</v>
      </c>
      <c r="B168" s="346" t="s">
        <v>111</v>
      </c>
      <c r="C168" s="346" t="s">
        <v>112</v>
      </c>
      <c r="D168" s="346" t="str">
        <f t="shared" si="4"/>
        <v>Bereich_2_5253 - Berufsgattung 2</v>
      </c>
      <c r="E168" s="347">
        <v>14.16</v>
      </c>
      <c r="F168" s="607"/>
      <c r="G168" s="352" t="str">
        <f t="shared" si="5"/>
        <v>Kranführer, Bediener Hebeeinrichtungen [Fachkraft]</v>
      </c>
      <c r="H168" s="281"/>
      <c r="I168" s="152"/>
      <c r="J168" s="152"/>
    </row>
    <row r="169" spans="1:10" s="341" customFormat="1" ht="15" hidden="1" customHeight="1" x14ac:dyDescent="0.2">
      <c r="A169" s="416" t="s">
        <v>375</v>
      </c>
      <c r="B169" s="346" t="s">
        <v>113</v>
      </c>
      <c r="C169" s="346" t="s">
        <v>114</v>
      </c>
      <c r="D169" s="346" t="str">
        <f t="shared" si="4"/>
        <v>Bereich_2_53 - Berufsgattung 2</v>
      </c>
      <c r="E169" s="347">
        <v>8.08</v>
      </c>
      <c r="F169" s="607"/>
      <c r="G169" s="352" t="str">
        <f t="shared" si="5"/>
        <v>Schutz-, Sicherheits-, Überwachungsberufe [Fachkraft]</v>
      </c>
      <c r="H169" s="281"/>
      <c r="I169" s="152"/>
      <c r="J169" s="152"/>
    </row>
    <row r="170" spans="1:10" s="341" customFormat="1" ht="15" hidden="1" customHeight="1" x14ac:dyDescent="0.2">
      <c r="A170" s="416" t="s">
        <v>375</v>
      </c>
      <c r="B170" s="346" t="s">
        <v>115</v>
      </c>
      <c r="C170" s="346" t="s">
        <v>116</v>
      </c>
      <c r="D170" s="346" t="str">
        <f t="shared" si="4"/>
        <v>Bereich_2_53 - Berufsgattung 3</v>
      </c>
      <c r="E170" s="347">
        <v>8.0299999999999994</v>
      </c>
      <c r="F170" s="607"/>
      <c r="G170" s="352" t="str">
        <f t="shared" si="5"/>
        <v>Schutz-, Sicherheits-, Überwachungsberufe [Spezialist]</v>
      </c>
      <c r="H170" s="281"/>
      <c r="I170" s="152"/>
      <c r="J170" s="152"/>
    </row>
    <row r="171" spans="1:10" s="341" customFormat="1" ht="15" hidden="1" customHeight="1" x14ac:dyDescent="0.2">
      <c r="A171" s="416" t="s">
        <v>375</v>
      </c>
      <c r="B171" s="346" t="s">
        <v>117</v>
      </c>
      <c r="C171" s="346" t="s">
        <v>118</v>
      </c>
      <c r="D171" s="346" t="str">
        <f t="shared" si="4"/>
        <v>Bereich_2_54 - Berufsgattung 1 oder 2</v>
      </c>
      <c r="E171" s="347">
        <v>5</v>
      </c>
      <c r="F171" s="607"/>
      <c r="G171" s="352" t="str">
        <f t="shared" si="5"/>
        <v>Reinigungsberufe [Helfer oder Fachkraft]</v>
      </c>
      <c r="H171" s="281"/>
      <c r="I171" s="152"/>
      <c r="J171" s="152"/>
    </row>
    <row r="172" spans="1:10" s="341" customFormat="1" ht="15" hidden="1" customHeight="1" x14ac:dyDescent="0.2">
      <c r="A172" s="416" t="s">
        <v>375</v>
      </c>
      <c r="B172" s="346" t="s">
        <v>119</v>
      </c>
      <c r="C172" s="346" t="s">
        <v>120</v>
      </c>
      <c r="D172" s="346" t="str">
        <f t="shared" si="4"/>
        <v>Bereich_2_61 - Berufsgattung 2</v>
      </c>
      <c r="E172" s="347">
        <v>5.67</v>
      </c>
      <c r="F172" s="607"/>
      <c r="G172" s="352" t="str">
        <f t="shared" si="5"/>
        <v>Einkaufs-, Vertriebs- und Handelsberufe [Fachkraft]</v>
      </c>
      <c r="H172" s="281"/>
      <c r="I172" s="152"/>
      <c r="J172" s="152"/>
    </row>
    <row r="173" spans="1:10" s="341" customFormat="1" ht="15" hidden="1" customHeight="1" x14ac:dyDescent="0.2">
      <c r="A173" s="416" t="s">
        <v>375</v>
      </c>
      <c r="B173" s="346" t="s">
        <v>121</v>
      </c>
      <c r="C173" s="346" t="s">
        <v>122</v>
      </c>
      <c r="D173" s="346" t="str">
        <f t="shared" si="4"/>
        <v>Bereich_2_61 - Berufsgattung 3</v>
      </c>
      <c r="E173" s="347">
        <v>6.73</v>
      </c>
      <c r="F173" s="607"/>
      <c r="G173" s="352" t="str">
        <f t="shared" si="5"/>
        <v>Einkaufs-, Vertriebs- und Handelsberufe [Spezialist]</v>
      </c>
      <c r="H173" s="281"/>
      <c r="I173" s="152"/>
      <c r="J173" s="152"/>
    </row>
    <row r="174" spans="1:10" s="341" customFormat="1" ht="15" hidden="1" customHeight="1" x14ac:dyDescent="0.2">
      <c r="A174" s="416" t="s">
        <v>375</v>
      </c>
      <c r="B174" s="346" t="s">
        <v>123</v>
      </c>
      <c r="C174" s="346" t="s">
        <v>124</v>
      </c>
      <c r="D174" s="346" t="str">
        <f t="shared" si="4"/>
        <v>Bereich_2_62 - Berufsgattung 1 oder 2</v>
      </c>
      <c r="E174" s="347">
        <v>5.01</v>
      </c>
      <c r="F174" s="607"/>
      <c r="G174" s="352" t="str">
        <f t="shared" si="5"/>
        <v>Verkaufsberufe [Helfer oder Fachkraft]</v>
      </c>
      <c r="H174" s="281"/>
      <c r="I174" s="152"/>
      <c r="J174" s="152"/>
    </row>
    <row r="175" spans="1:10" s="341" customFormat="1" ht="15" hidden="1" customHeight="1" x14ac:dyDescent="0.2">
      <c r="A175" s="416" t="s">
        <v>375</v>
      </c>
      <c r="B175" s="346" t="s">
        <v>125</v>
      </c>
      <c r="C175" s="346" t="s">
        <v>126</v>
      </c>
      <c r="D175" s="346" t="str">
        <f t="shared" si="4"/>
        <v>Bereich_2_63 - Berufsgattung 1 oder 2</v>
      </c>
      <c r="E175" s="347">
        <v>4.79</v>
      </c>
      <c r="F175" s="607"/>
      <c r="G175" s="352" t="str">
        <f t="shared" si="5"/>
        <v>Tourismus-, Hotel- und Gaststättenberufe [Helfer oder Fachkraft]</v>
      </c>
      <c r="H175" s="281"/>
      <c r="I175" s="152"/>
      <c r="J175" s="152"/>
    </row>
    <row r="176" spans="1:10" s="341" customFormat="1" ht="15" hidden="1" customHeight="1" x14ac:dyDescent="0.2">
      <c r="A176" s="416" t="s">
        <v>375</v>
      </c>
      <c r="B176" s="346" t="s">
        <v>127</v>
      </c>
      <c r="C176" s="346" t="s">
        <v>128</v>
      </c>
      <c r="D176" s="346" t="str">
        <f t="shared" si="4"/>
        <v>Bereich_2_71 - Berufsgattung 1 oder 2</v>
      </c>
      <c r="E176" s="347">
        <v>5.3</v>
      </c>
      <c r="F176" s="607"/>
      <c r="G176" s="352" t="str">
        <f t="shared" si="5"/>
        <v>Unternehmensorganisation, -strategie, Büro und Sekretariat [Helfer oder Fachkraft]</v>
      </c>
      <c r="H176" s="281"/>
      <c r="I176" s="152"/>
      <c r="J176" s="152"/>
    </row>
    <row r="177" spans="1:10" s="341" customFormat="1" ht="15" hidden="1" customHeight="1" x14ac:dyDescent="0.2">
      <c r="A177" s="416" t="s">
        <v>375</v>
      </c>
      <c r="B177" s="346" t="s">
        <v>129</v>
      </c>
      <c r="C177" s="346" t="s">
        <v>130</v>
      </c>
      <c r="D177" s="346" t="str">
        <f t="shared" si="4"/>
        <v>Bereich_2_71 - Berufsgattung 3</v>
      </c>
      <c r="E177" s="347">
        <v>6.63</v>
      </c>
      <c r="F177" s="607"/>
      <c r="G177" s="352" t="str">
        <f t="shared" si="5"/>
        <v>Unternehmensorganisation, -strategie, Büro und Sekretariat [Spezialist]</v>
      </c>
      <c r="H177" s="281"/>
      <c r="I177" s="152"/>
      <c r="J177" s="152"/>
    </row>
    <row r="178" spans="1:10" s="341" customFormat="1" ht="15" hidden="1" customHeight="1" x14ac:dyDescent="0.2">
      <c r="A178" s="416" t="s">
        <v>375</v>
      </c>
      <c r="B178" s="346" t="s">
        <v>131</v>
      </c>
      <c r="C178" s="346" t="s">
        <v>132</v>
      </c>
      <c r="D178" s="346" t="str">
        <f t="shared" si="4"/>
        <v>Bereich_2_71 - Berufsgattung 4</v>
      </c>
      <c r="E178" s="347">
        <v>7.12</v>
      </c>
      <c r="F178" s="607"/>
      <c r="G178" s="352" t="str">
        <f t="shared" si="5"/>
        <v>Unternehmensorganisation, -strategie, Büro und Sekretariat [Experte]</v>
      </c>
      <c r="H178" s="281"/>
      <c r="I178" s="152"/>
      <c r="J178" s="152"/>
    </row>
    <row r="179" spans="1:10" s="341" customFormat="1" ht="15" hidden="1" customHeight="1" x14ac:dyDescent="0.2">
      <c r="A179" s="416" t="s">
        <v>375</v>
      </c>
      <c r="B179" s="346" t="s">
        <v>133</v>
      </c>
      <c r="C179" s="346" t="s">
        <v>134</v>
      </c>
      <c r="D179" s="346" t="str">
        <f t="shared" si="4"/>
        <v>Bereich_2_715 - Berufsgattung 2</v>
      </c>
      <c r="E179" s="347">
        <v>6.08</v>
      </c>
      <c r="F179" s="607"/>
      <c r="G179" s="352" t="str">
        <f t="shared" si="5"/>
        <v>Personalwesen und -dienstleistung [Fachkraft]</v>
      </c>
      <c r="H179" s="281"/>
      <c r="I179" s="152"/>
      <c r="J179" s="152"/>
    </row>
    <row r="180" spans="1:10" s="341" customFormat="1" ht="15" hidden="1" customHeight="1" x14ac:dyDescent="0.2">
      <c r="A180" s="416" t="s">
        <v>375</v>
      </c>
      <c r="B180" s="346" t="s">
        <v>135</v>
      </c>
      <c r="C180" s="346" t="s">
        <v>136</v>
      </c>
      <c r="D180" s="346" t="str">
        <f t="shared" si="4"/>
        <v>Bereich_2_72 - Berufsgattung 2</v>
      </c>
      <c r="E180" s="347">
        <v>5.83</v>
      </c>
      <c r="F180" s="607"/>
      <c r="G180" s="352" t="str">
        <f t="shared" si="5"/>
        <v>Finanzdienstleistungen, Rechnungswesen, Steuerberatung [Fachkraft]</v>
      </c>
      <c r="H180" s="281"/>
      <c r="I180" s="152"/>
      <c r="J180" s="152"/>
    </row>
    <row r="181" spans="1:10" s="341" customFormat="1" ht="15" hidden="1" customHeight="1" x14ac:dyDescent="0.2">
      <c r="A181" s="416" t="s">
        <v>375</v>
      </c>
      <c r="B181" s="346" t="s">
        <v>137</v>
      </c>
      <c r="C181" s="346" t="s">
        <v>138</v>
      </c>
      <c r="D181" s="346" t="str">
        <f t="shared" si="4"/>
        <v>Bereich_2_72 - Berufsgattung 3</v>
      </c>
      <c r="E181" s="347">
        <v>5.84</v>
      </c>
      <c r="F181" s="607"/>
      <c r="G181" s="352" t="str">
        <f t="shared" si="5"/>
        <v>Finanzdienstleistungen, Rechnungswesen, Steuerberatung [Spezialist]</v>
      </c>
      <c r="H181" s="281"/>
      <c r="I181" s="152"/>
      <c r="J181" s="152"/>
    </row>
    <row r="182" spans="1:10" s="341" customFormat="1" ht="15" hidden="1" customHeight="1" x14ac:dyDescent="0.2">
      <c r="A182" s="416" t="s">
        <v>375</v>
      </c>
      <c r="B182" s="346" t="s">
        <v>139</v>
      </c>
      <c r="C182" s="346" t="s">
        <v>140</v>
      </c>
      <c r="D182" s="346" t="str">
        <f t="shared" si="4"/>
        <v>Bereich_2_73 - Berufsgattung 1 oder 2</v>
      </c>
      <c r="E182" s="347">
        <v>5.67</v>
      </c>
      <c r="F182" s="607"/>
      <c r="G182" s="352" t="str">
        <f t="shared" si="5"/>
        <v>Berufe in Recht und Verwaltung [Helfer oder Fachkraft]</v>
      </c>
      <c r="H182" s="281"/>
      <c r="I182" s="152"/>
      <c r="J182" s="152"/>
    </row>
    <row r="183" spans="1:10" s="341" customFormat="1" ht="15" hidden="1" customHeight="1" x14ac:dyDescent="0.2">
      <c r="A183" s="416" t="s">
        <v>375</v>
      </c>
      <c r="B183" s="346" t="s">
        <v>141</v>
      </c>
      <c r="C183" s="346" t="s">
        <v>142</v>
      </c>
      <c r="D183" s="346" t="str">
        <f t="shared" si="4"/>
        <v>Bereich_2_73 - Berufsgattung 3</v>
      </c>
      <c r="E183" s="347">
        <v>6.35</v>
      </c>
      <c r="F183" s="607"/>
      <c r="G183" s="352" t="str">
        <f t="shared" si="5"/>
        <v>Berufe in Recht und Verwaltung [Spezialist]</v>
      </c>
      <c r="H183" s="281"/>
      <c r="I183" s="152"/>
      <c r="J183" s="152"/>
    </row>
    <row r="184" spans="1:10" s="341" customFormat="1" ht="15" hidden="1" customHeight="1" x14ac:dyDescent="0.2">
      <c r="A184" s="416" t="s">
        <v>375</v>
      </c>
      <c r="B184" s="346" t="s">
        <v>143</v>
      </c>
      <c r="C184" s="346" t="s">
        <v>144</v>
      </c>
      <c r="D184" s="346" t="str">
        <f t="shared" si="4"/>
        <v>Bereich_2_81 - Berufsgattung 1 oder 2</v>
      </c>
      <c r="E184" s="347">
        <v>5.52</v>
      </c>
      <c r="F184" s="607"/>
      <c r="G184" s="352" t="str">
        <f t="shared" si="5"/>
        <v>Medizinische Gesundheitsberufe [Helfer oder Fachkraft]</v>
      </c>
      <c r="H184" s="281"/>
      <c r="I184" s="152"/>
      <c r="J184" s="152"/>
    </row>
    <row r="185" spans="1:10" s="341" customFormat="1" ht="15" hidden="1" customHeight="1" x14ac:dyDescent="0.2">
      <c r="A185" s="416" t="s">
        <v>375</v>
      </c>
      <c r="B185" s="346" t="s">
        <v>145</v>
      </c>
      <c r="C185" s="346" t="s">
        <v>146</v>
      </c>
      <c r="D185" s="346" t="str">
        <f t="shared" si="4"/>
        <v>Bereich_2_81 - Berufsgattung 3</v>
      </c>
      <c r="E185" s="347">
        <v>6.03</v>
      </c>
      <c r="F185" s="607"/>
      <c r="G185" s="352" t="str">
        <f t="shared" si="5"/>
        <v>Medizinische Gesundheitsberufe [Spezialist]</v>
      </c>
      <c r="H185" s="281"/>
      <c r="I185" s="152"/>
      <c r="J185" s="152"/>
    </row>
    <row r="186" spans="1:10" s="341" customFormat="1" ht="15" hidden="1" customHeight="1" x14ac:dyDescent="0.2">
      <c r="A186" s="416" t="s">
        <v>375</v>
      </c>
      <c r="B186" s="346" t="s">
        <v>147</v>
      </c>
      <c r="C186" s="346" t="s">
        <v>148</v>
      </c>
      <c r="D186" s="346" t="str">
        <f t="shared" si="4"/>
        <v>Bereich_2_81 - Berufsgattung 4</v>
      </c>
      <c r="E186" s="347">
        <v>6.69</v>
      </c>
      <c r="F186" s="607"/>
      <c r="G186" s="352" t="str">
        <f t="shared" si="5"/>
        <v>Medizinische Gesundheitsberufe [Experte]</v>
      </c>
      <c r="H186" s="281"/>
      <c r="I186" s="152"/>
      <c r="J186" s="152"/>
    </row>
    <row r="187" spans="1:10" s="341" customFormat="1" ht="15" hidden="1" customHeight="1" x14ac:dyDescent="0.2">
      <c r="A187" s="416" t="s">
        <v>375</v>
      </c>
      <c r="B187" s="346" t="s">
        <v>149</v>
      </c>
      <c r="C187" s="346" t="s">
        <v>150</v>
      </c>
      <c r="D187" s="346" t="str">
        <f t="shared" si="4"/>
        <v>Bereich_2_82 - Berufsgattung 1 oder 2</v>
      </c>
      <c r="E187" s="347">
        <v>6.47</v>
      </c>
      <c r="F187" s="607"/>
      <c r="G187" s="352" t="str">
        <f t="shared" si="5"/>
        <v>Nichtmedizinische Gesundheitsberufe, Körperpflege, Medizintechnik [Helfer oder Fachkraft]</v>
      </c>
      <c r="H187" s="281"/>
      <c r="I187" s="152"/>
      <c r="J187" s="152"/>
    </row>
    <row r="188" spans="1:10" s="341" customFormat="1" ht="15" hidden="1" customHeight="1" x14ac:dyDescent="0.2">
      <c r="A188" s="416" t="s">
        <v>375</v>
      </c>
      <c r="B188" s="346" t="s">
        <v>153</v>
      </c>
      <c r="C188" s="346" t="s">
        <v>154</v>
      </c>
      <c r="D188" s="346" t="str">
        <f t="shared" si="4"/>
        <v>Bereich_2_82 - Berufsgattung 3 oder 4</v>
      </c>
      <c r="E188" s="347">
        <v>5.66</v>
      </c>
      <c r="F188" s="607"/>
      <c r="G188" s="352" t="str">
        <f t="shared" si="5"/>
        <v>Nichtmedizinische Gesundheitsberufe, Körperpflege, Medizintechnik [Spezialist oder Experte]</v>
      </c>
      <c r="H188" s="281"/>
      <c r="I188" s="152"/>
      <c r="J188" s="152"/>
    </row>
    <row r="189" spans="1:10" s="341" customFormat="1" ht="15" hidden="1" customHeight="1" x14ac:dyDescent="0.2">
      <c r="A189" s="416" t="s">
        <v>375</v>
      </c>
      <c r="B189" s="346" t="s">
        <v>151</v>
      </c>
      <c r="C189" s="346" t="s">
        <v>152</v>
      </c>
      <c r="D189" s="346" t="str">
        <f t="shared" si="4"/>
        <v>Bereich_2_82Altenpflege - Berufsgattung 1 oder 2</v>
      </c>
      <c r="E189" s="347">
        <v>5.23</v>
      </c>
      <c r="F189" s="607"/>
      <c r="G189" s="352" t="str">
        <f t="shared" si="5"/>
        <v>Altenpflege [Helfer oder Fachkraft]</v>
      </c>
      <c r="H189" s="281"/>
      <c r="I189" s="152"/>
      <c r="J189" s="152"/>
    </row>
    <row r="190" spans="1:10" s="341" customFormat="1" ht="15" hidden="1" customHeight="1" x14ac:dyDescent="0.2">
      <c r="A190" s="416" t="s">
        <v>375</v>
      </c>
      <c r="B190" s="346" t="s">
        <v>155</v>
      </c>
      <c r="C190" s="346" t="s">
        <v>156</v>
      </c>
      <c r="D190" s="346" t="str">
        <f t="shared" si="4"/>
        <v>Bereich_2_831 - Berufsgattung 1 oder 2</v>
      </c>
      <c r="E190" s="347">
        <v>5.2</v>
      </c>
      <c r="F190" s="607"/>
      <c r="G190" s="352" t="str">
        <f t="shared" si="5"/>
        <v>Erziehung, Sozialarbeit, Heilerziehungspflege [Helfer oder Fachkraft]</v>
      </c>
      <c r="H190" s="281"/>
      <c r="I190" s="152"/>
      <c r="J190" s="152"/>
    </row>
    <row r="191" spans="1:10" s="341" customFormat="1" ht="15" hidden="1" customHeight="1" x14ac:dyDescent="0.2">
      <c r="A191" s="416" t="s">
        <v>375</v>
      </c>
      <c r="B191" s="346" t="s">
        <v>157</v>
      </c>
      <c r="C191" s="346" t="s">
        <v>158</v>
      </c>
      <c r="D191" s="346" t="str">
        <f t="shared" si="4"/>
        <v>Bereich_2_832 - Berufsgattung 1 oder 2</v>
      </c>
      <c r="E191" s="347">
        <v>4.54</v>
      </c>
      <c r="F191" s="607"/>
      <c r="G191" s="352" t="str">
        <f t="shared" si="5"/>
        <v>Hauswirtschaft [Helfer oder Fachkraft]</v>
      </c>
      <c r="H191" s="281"/>
      <c r="I191" s="152"/>
      <c r="J191" s="152"/>
    </row>
    <row r="192" spans="1:10" s="341" customFormat="1" ht="15" hidden="1" customHeight="1" x14ac:dyDescent="0.2">
      <c r="A192" s="416" t="s">
        <v>375</v>
      </c>
      <c r="B192" s="346" t="s">
        <v>159</v>
      </c>
      <c r="C192" s="346" t="s">
        <v>160</v>
      </c>
      <c r="D192" s="346" t="str">
        <f t="shared" si="4"/>
        <v>Bereich_2_84 - Berufsgattung 3</v>
      </c>
      <c r="E192" s="347">
        <v>6.46</v>
      </c>
      <c r="F192" s="607"/>
      <c r="G192" s="352" t="str">
        <f t="shared" si="5"/>
        <v>Lehrende und ausbildende Berufe [Spezialist]</v>
      </c>
      <c r="H192" s="281"/>
      <c r="I192" s="152"/>
      <c r="J192" s="152"/>
    </row>
    <row r="193" spans="1:10" s="341" customFormat="1" ht="15" hidden="1" customHeight="1" x14ac:dyDescent="0.2">
      <c r="A193" s="416" t="s">
        <v>375</v>
      </c>
      <c r="B193" s="346" t="s">
        <v>161</v>
      </c>
      <c r="C193" s="346" t="s">
        <v>162</v>
      </c>
      <c r="D193" s="346" t="str">
        <f t="shared" si="4"/>
        <v>Bereich_2_84513 - Berufsgattung 3</v>
      </c>
      <c r="E193" s="347">
        <v>15.48</v>
      </c>
      <c r="F193" s="607"/>
      <c r="G193" s="352" t="str">
        <f t="shared" si="5"/>
        <v>Fahrlehrer [Spezialist]</v>
      </c>
      <c r="H193" s="281"/>
      <c r="I193" s="152"/>
      <c r="J193" s="152"/>
    </row>
    <row r="194" spans="1:10" s="341" customFormat="1" ht="15" hidden="1" customHeight="1" x14ac:dyDescent="0.2">
      <c r="A194" s="416" t="s">
        <v>375</v>
      </c>
      <c r="B194" s="346" t="s">
        <v>163</v>
      </c>
      <c r="C194" s="346" t="s">
        <v>164</v>
      </c>
      <c r="D194" s="346" t="str">
        <f t="shared" si="4"/>
        <v>Bereich_2_84 - Berufsgattung 4</v>
      </c>
      <c r="E194" s="347">
        <v>7.33</v>
      </c>
      <c r="F194" s="607"/>
      <c r="G194" s="352" t="str">
        <f t="shared" si="5"/>
        <v>Lehrende und ausbildende Berufe [Experte]</v>
      </c>
      <c r="H194" s="281"/>
      <c r="I194" s="152"/>
      <c r="J194" s="152"/>
    </row>
    <row r="195" spans="1:10" s="341" customFormat="1" ht="15" hidden="1" customHeight="1" x14ac:dyDescent="0.2">
      <c r="A195" s="416" t="s">
        <v>375</v>
      </c>
      <c r="B195" s="346" t="s">
        <v>165</v>
      </c>
      <c r="C195" s="346" t="s">
        <v>166</v>
      </c>
      <c r="D195" s="346" t="str">
        <f t="shared" si="4"/>
        <v>Bereich_2_92 - Berufsgattung 2</v>
      </c>
      <c r="E195" s="347">
        <v>5.75</v>
      </c>
      <c r="F195" s="607"/>
      <c r="G195" s="352" t="str">
        <f t="shared" si="5"/>
        <v>Werbung, Marketing, kaufmännische und redaktionelle Medienberufe [Fachkraft]</v>
      </c>
      <c r="H195" s="281"/>
      <c r="I195" s="152"/>
      <c r="J195" s="152"/>
    </row>
    <row r="196" spans="1:10" s="341" customFormat="1" ht="15" hidden="1" customHeight="1" x14ac:dyDescent="0.2">
      <c r="A196" s="416" t="s">
        <v>375</v>
      </c>
      <c r="B196" s="346" t="s">
        <v>167</v>
      </c>
      <c r="C196" s="346" t="s">
        <v>168</v>
      </c>
      <c r="D196" s="346" t="str">
        <f t="shared" si="4"/>
        <v>Bereich_2_92 - Berufsgattung 3</v>
      </c>
      <c r="E196" s="347">
        <v>7</v>
      </c>
      <c r="F196" s="607"/>
      <c r="G196" s="352" t="str">
        <f t="shared" si="5"/>
        <v>Werbung, Marketing, kaufmännische und redaktionelle Medienberufe [Spezialist]</v>
      </c>
      <c r="H196" s="281"/>
      <c r="I196" s="152"/>
      <c r="J196" s="152"/>
    </row>
    <row r="197" spans="1:10" s="341" customFormat="1" ht="15" hidden="1" customHeight="1" x14ac:dyDescent="0.2">
      <c r="A197" s="416" t="s">
        <v>375</v>
      </c>
      <c r="B197" s="346" t="s">
        <v>169</v>
      </c>
      <c r="C197" s="346" t="s">
        <v>170</v>
      </c>
      <c r="D197" s="346" t="str">
        <f t="shared" si="4"/>
        <v>Bereich_2_94 - Berufsgattung 3 oder 4</v>
      </c>
      <c r="E197" s="347">
        <v>7.74</v>
      </c>
      <c r="F197" s="607"/>
      <c r="G197" s="352" t="str">
        <f t="shared" si="5"/>
        <v>Darstellende, unterhaltende Berufe [Spezialist oder Experte]</v>
      </c>
      <c r="H197" s="281"/>
      <c r="I197" s="152"/>
      <c r="J197" s="152"/>
    </row>
    <row r="198" spans="1:10" s="341" customFormat="1" ht="15" hidden="1" customHeight="1" x14ac:dyDescent="0.2">
      <c r="A198" s="416" t="s">
        <v>375</v>
      </c>
      <c r="B198" s="346" t="s">
        <v>171</v>
      </c>
      <c r="C198" s="346" t="s">
        <v>172</v>
      </c>
      <c r="D198" s="346" t="str">
        <f t="shared" ref="D198:D261" si="6">CONCATENATE(A198,B198)</f>
        <v>Bereich_2_000 - Berufsgattung 0_BPW</v>
      </c>
      <c r="E198" s="347">
        <v>5.73</v>
      </c>
      <c r="F198" s="607"/>
      <c r="G198" s="352" t="str">
        <f t="shared" ref="G198:G261" si="7">C198</f>
        <v>Berufspraktische Weiterbildung mit mehreren fachlichen Schwerpunkten</v>
      </c>
      <c r="H198" s="281"/>
      <c r="I198" s="152"/>
      <c r="J198" s="152"/>
    </row>
    <row r="199" spans="1:10" s="341" customFormat="1" ht="15" hidden="1" customHeight="1" x14ac:dyDescent="0.2">
      <c r="A199" s="416" t="s">
        <v>375</v>
      </c>
      <c r="B199" s="346" t="s">
        <v>173</v>
      </c>
      <c r="C199" s="346" t="s">
        <v>174</v>
      </c>
      <c r="D199" s="346" t="str">
        <f t="shared" si="6"/>
        <v>Bereich_2_Schwellenwert - Berufsgattung 1 oder 2</v>
      </c>
      <c r="E199" s="347">
        <v>5.85</v>
      </c>
      <c r="F199" s="607"/>
      <c r="G199" s="352" t="str">
        <f t="shared" si="7"/>
        <v>Bildungsziele, die nicht den oben genannten Berufsgruppen/-gattungen zugeordnet werden können [Helfer oder Fachkraft]</v>
      </c>
      <c r="H199" s="281"/>
      <c r="I199" s="152"/>
      <c r="J199" s="152"/>
    </row>
    <row r="200" spans="1:10" s="341" customFormat="1" ht="15" hidden="1" customHeight="1" x14ac:dyDescent="0.2">
      <c r="A200" s="416" t="s">
        <v>375</v>
      </c>
      <c r="B200" s="346" t="s">
        <v>175</v>
      </c>
      <c r="C200" s="346" t="s">
        <v>176</v>
      </c>
      <c r="D200" s="346" t="str">
        <f t="shared" si="6"/>
        <v>Bereich_2_Schwellenwert - Berufsgattung 3 oder 4</v>
      </c>
      <c r="E200" s="347">
        <v>7.92</v>
      </c>
      <c r="F200" s="607"/>
      <c r="G200" s="352" t="str">
        <f t="shared" si="7"/>
        <v>Bildungsziele, die nicht den oben genannten Berufsgruppen/-gattungen zugeordnet werden können [Spezialist oder Experte]</v>
      </c>
      <c r="H200" s="281"/>
      <c r="I200" s="152"/>
      <c r="J200" s="152"/>
    </row>
    <row r="201" spans="1:10" s="341" customFormat="1" ht="15" hidden="1" customHeight="1" x14ac:dyDescent="0.2">
      <c r="A201" s="416" t="s">
        <v>375</v>
      </c>
      <c r="B201" s="346" t="s">
        <v>177</v>
      </c>
      <c r="C201" s="346" t="s">
        <v>178</v>
      </c>
      <c r="D201" s="346" t="str">
        <f t="shared" si="6"/>
        <v>Bereich_2_Schwellenwert 013 - Berufsgattung 2</v>
      </c>
      <c r="E201" s="347">
        <v>10</v>
      </c>
      <c r="F201" s="607"/>
      <c r="G201" s="352" t="str">
        <f t="shared" si="7"/>
        <v>Umschulungsbegleitende Hilfen … [mit und ohne Lernprozessbegleitung]</v>
      </c>
      <c r="H201" s="281"/>
      <c r="I201" s="152"/>
      <c r="J201" s="152"/>
    </row>
    <row r="202" spans="1:10" s="341" customFormat="1" ht="15" hidden="1" customHeight="1" x14ac:dyDescent="0.2">
      <c r="A202" s="417" t="s">
        <v>376</v>
      </c>
      <c r="B202" s="343" t="s">
        <v>37</v>
      </c>
      <c r="C202" s="343" t="s">
        <v>38</v>
      </c>
      <c r="D202" s="343" t="str">
        <f t="shared" si="6"/>
        <v>Bereich_3_12 - Berufsgattung 1 oder 2</v>
      </c>
      <c r="E202" s="345">
        <v>5.99</v>
      </c>
      <c r="F202" s="607"/>
      <c r="G202" s="352" t="str">
        <f t="shared" si="7"/>
        <v>Gartenbauberufe, Floristik [Helfer oder Fachkraft]</v>
      </c>
      <c r="H202" s="281"/>
      <c r="I202" s="152"/>
      <c r="J202" s="152"/>
    </row>
    <row r="203" spans="1:10" s="341" customFormat="1" ht="15" hidden="1" customHeight="1" x14ac:dyDescent="0.2">
      <c r="A203" s="417" t="s">
        <v>376</v>
      </c>
      <c r="B203" s="343" t="s">
        <v>39</v>
      </c>
      <c r="C203" s="343" t="s">
        <v>40</v>
      </c>
      <c r="D203" s="343" t="str">
        <f t="shared" si="6"/>
        <v>Bereich_3_223 - Berufsgattung 1 oder 2</v>
      </c>
      <c r="E203" s="345">
        <v>4.82</v>
      </c>
      <c r="F203" s="607"/>
      <c r="G203" s="352" t="str">
        <f t="shared" si="7"/>
        <v>Holzbe- und verarbeitung [Helfer oder Fachkraft]</v>
      </c>
      <c r="H203" s="281"/>
      <c r="I203" s="152"/>
      <c r="J203" s="152"/>
    </row>
    <row r="204" spans="1:10" s="341" customFormat="1" ht="15" hidden="1" customHeight="1" x14ac:dyDescent="0.2">
      <c r="A204" s="417" t="s">
        <v>376</v>
      </c>
      <c r="B204" s="343" t="s">
        <v>41</v>
      </c>
      <c r="C204" s="343" t="s">
        <v>42</v>
      </c>
      <c r="D204" s="343" t="str">
        <f t="shared" si="6"/>
        <v>Bereich_3_232 - Berufsgattung 2</v>
      </c>
      <c r="E204" s="345">
        <v>7.58</v>
      </c>
      <c r="F204" s="607"/>
      <c r="G204" s="352" t="str">
        <f t="shared" si="7"/>
        <v>Technische Mediengestaltung [Fachkraft]</v>
      </c>
      <c r="H204" s="281"/>
      <c r="I204" s="152"/>
      <c r="J204" s="152"/>
    </row>
    <row r="205" spans="1:10" s="341" customFormat="1" ht="15" hidden="1" customHeight="1" x14ac:dyDescent="0.2">
      <c r="A205" s="417" t="s">
        <v>376</v>
      </c>
      <c r="B205" s="343" t="s">
        <v>43</v>
      </c>
      <c r="C205" s="343" t="s">
        <v>44</v>
      </c>
      <c r="D205" s="343" t="str">
        <f t="shared" si="6"/>
        <v>Bereich_3_232 - Berufsgattung 3</v>
      </c>
      <c r="E205" s="345">
        <v>7.71</v>
      </c>
      <c r="F205" s="607"/>
      <c r="G205" s="352" t="str">
        <f t="shared" si="7"/>
        <v>Technische Mediengestaltung [Spezialist]</v>
      </c>
      <c r="H205" s="281"/>
      <c r="I205" s="152"/>
      <c r="J205" s="152"/>
    </row>
    <row r="206" spans="1:10" s="341" customFormat="1" ht="15" hidden="1" customHeight="1" x14ac:dyDescent="0.2">
      <c r="A206" s="417" t="s">
        <v>376</v>
      </c>
      <c r="B206" s="343" t="s">
        <v>45</v>
      </c>
      <c r="C206" s="343" t="s">
        <v>46</v>
      </c>
      <c r="D206" s="343" t="str">
        <f t="shared" si="6"/>
        <v>Bereich_3_24 - Berufsgattung 1</v>
      </c>
      <c r="E206" s="345">
        <v>6.11</v>
      </c>
      <c r="F206" s="607"/>
      <c r="G206" s="352" t="str">
        <f t="shared" si="7"/>
        <v>Metallerzeugung, Metallbearbeitung, Metallbau [Helfer]</v>
      </c>
      <c r="H206" s="281"/>
      <c r="I206" s="152"/>
      <c r="J206" s="152"/>
    </row>
    <row r="207" spans="1:10" s="341" customFormat="1" ht="15" hidden="1" customHeight="1" x14ac:dyDescent="0.2">
      <c r="A207" s="417" t="s">
        <v>376</v>
      </c>
      <c r="B207" s="343" t="s">
        <v>47</v>
      </c>
      <c r="C207" s="343" t="s">
        <v>48</v>
      </c>
      <c r="D207" s="343" t="str">
        <f t="shared" si="6"/>
        <v>Bereich_3_24 - Berufsgattung 2</v>
      </c>
      <c r="E207" s="345">
        <v>6.56</v>
      </c>
      <c r="F207" s="607"/>
      <c r="G207" s="352" t="str">
        <f t="shared" si="7"/>
        <v>Metallerzeugung, Metallbearbeitung, Metallbau [Fachkraft]</v>
      </c>
      <c r="H207" s="281"/>
      <c r="I207" s="152"/>
      <c r="J207" s="152"/>
    </row>
    <row r="208" spans="1:10" s="341" customFormat="1" ht="15" hidden="1" customHeight="1" x14ac:dyDescent="0.2">
      <c r="A208" s="417" t="s">
        <v>376</v>
      </c>
      <c r="B208" s="343" t="s">
        <v>49</v>
      </c>
      <c r="C208" s="343" t="s">
        <v>50</v>
      </c>
      <c r="D208" s="343" t="str">
        <f t="shared" si="6"/>
        <v>Bereich_3_242 - Berufsgattung 3</v>
      </c>
      <c r="E208" s="345">
        <v>8.61</v>
      </c>
      <c r="F208" s="607"/>
      <c r="G208" s="352" t="str">
        <f t="shared" si="7"/>
        <v>Spanende Metallbearbeitung [Spezialist]</v>
      </c>
      <c r="H208" s="281"/>
      <c r="I208" s="152"/>
      <c r="J208" s="152"/>
    </row>
    <row r="209" spans="1:10" s="341" customFormat="1" ht="15" hidden="1" customHeight="1" x14ac:dyDescent="0.2">
      <c r="A209" s="417" t="s">
        <v>376</v>
      </c>
      <c r="B209" s="343" t="s">
        <v>51</v>
      </c>
      <c r="C209" s="343" t="s">
        <v>52</v>
      </c>
      <c r="D209" s="343" t="str">
        <f t="shared" si="6"/>
        <v>Bereich_3_24422_G</v>
      </c>
      <c r="E209" s="345">
        <v>11.85</v>
      </c>
      <c r="F209" s="607"/>
      <c r="G209" s="352" t="str">
        <f t="shared" si="7"/>
        <v>Gasschweißen (G) [Fachkraft]</v>
      </c>
      <c r="H209" s="281"/>
      <c r="I209" s="152"/>
      <c r="J209" s="152"/>
    </row>
    <row r="210" spans="1:10" s="341" customFormat="1" ht="15" hidden="1" customHeight="1" x14ac:dyDescent="0.2">
      <c r="A210" s="417" t="s">
        <v>376</v>
      </c>
      <c r="B210" s="343" t="s">
        <v>53</v>
      </c>
      <c r="C210" s="343" t="s">
        <v>54</v>
      </c>
      <c r="D210" s="343" t="str">
        <f t="shared" si="6"/>
        <v>Bereich_3_24422_E</v>
      </c>
      <c r="E210" s="345">
        <v>13.55</v>
      </c>
      <c r="F210" s="607"/>
      <c r="G210" s="352" t="str">
        <f t="shared" si="7"/>
        <v>Lichtbogenschweißen (E) [Fachkraft]</v>
      </c>
      <c r="H210" s="281"/>
      <c r="I210" s="152"/>
      <c r="J210" s="152"/>
    </row>
    <row r="211" spans="1:10" s="341" customFormat="1" ht="15" hidden="1" customHeight="1" x14ac:dyDescent="0.2">
      <c r="A211" s="417" t="s">
        <v>376</v>
      </c>
      <c r="B211" s="343" t="s">
        <v>55</v>
      </c>
      <c r="C211" s="343" t="s">
        <v>56</v>
      </c>
      <c r="D211" s="343" t="str">
        <f t="shared" si="6"/>
        <v>Bereich_3_24422_WIG_St</v>
      </c>
      <c r="E211" s="345">
        <v>15.07</v>
      </c>
      <c r="F211" s="607"/>
      <c r="G211" s="352" t="str">
        <f t="shared" si="7"/>
        <v>Wolfram-Inertgasschweißen (WIG) - Werkstoff Stahl (St) [Fachkraft]</v>
      </c>
      <c r="H211" s="281"/>
      <c r="I211" s="152"/>
      <c r="J211" s="152"/>
    </row>
    <row r="212" spans="1:10" s="341" customFormat="1" ht="15" hidden="1" customHeight="1" x14ac:dyDescent="0.2">
      <c r="A212" s="417" t="s">
        <v>376</v>
      </c>
      <c r="B212" s="343" t="s">
        <v>57</v>
      </c>
      <c r="C212" s="343" t="s">
        <v>58</v>
      </c>
      <c r="D212" s="343" t="str">
        <f t="shared" si="6"/>
        <v>Bereich_3_24422_WIG_CrNi</v>
      </c>
      <c r="E212" s="345">
        <v>17.489999999999998</v>
      </c>
      <c r="F212" s="607"/>
      <c r="G212" s="352" t="str">
        <f t="shared" si="7"/>
        <v>Wolfram-Inertgasschweißen (WIG) - Werkstoff Chrom/Nickel (CrNi) [Fachkraft]</v>
      </c>
      <c r="H212" s="281"/>
      <c r="I212" s="152"/>
      <c r="J212" s="152"/>
    </row>
    <row r="213" spans="1:10" s="341" customFormat="1" ht="15" hidden="1" customHeight="1" x14ac:dyDescent="0.2">
      <c r="A213" s="417" t="s">
        <v>376</v>
      </c>
      <c r="B213" s="343" t="s">
        <v>59</v>
      </c>
      <c r="C213" s="343" t="s">
        <v>60</v>
      </c>
      <c r="D213" s="343" t="str">
        <f t="shared" si="6"/>
        <v>Bereich_3_24422_WIG_Al</v>
      </c>
      <c r="E213" s="345">
        <v>17.18</v>
      </c>
      <c r="F213" s="607"/>
      <c r="G213" s="352" t="str">
        <f t="shared" si="7"/>
        <v>Wolfram-Inertgasschweißen (WIG) - Werkstoff Aluminium (Al) [Fachkraft]</v>
      </c>
      <c r="H213" s="281"/>
      <c r="I213" s="152"/>
      <c r="J213" s="152"/>
    </row>
    <row r="214" spans="1:10" s="341" customFormat="1" ht="15" hidden="1" customHeight="1" x14ac:dyDescent="0.2">
      <c r="A214" s="417" t="s">
        <v>376</v>
      </c>
      <c r="B214" s="343" t="s">
        <v>61</v>
      </c>
      <c r="C214" s="343" t="s">
        <v>62</v>
      </c>
      <c r="D214" s="343" t="str">
        <f t="shared" si="6"/>
        <v>Bereich_3_24422_WIG_Cu</v>
      </c>
      <c r="E214" s="345">
        <v>12.55</v>
      </c>
      <c r="F214" s="607"/>
      <c r="G214" s="352" t="str">
        <f t="shared" si="7"/>
        <v>Wolfram-Inertgasschweißen (WIG) - Werkstoff Kupfer (Cu) [Fachkraft]</v>
      </c>
      <c r="H214" s="281"/>
      <c r="I214" s="152"/>
      <c r="J214" s="152"/>
    </row>
    <row r="215" spans="1:10" s="341" customFormat="1" ht="15" hidden="1" customHeight="1" x14ac:dyDescent="0.2">
      <c r="A215" s="417" t="s">
        <v>376</v>
      </c>
      <c r="B215" s="343" t="s">
        <v>63</v>
      </c>
      <c r="C215" s="343" t="s">
        <v>64</v>
      </c>
      <c r="D215" s="343" t="str">
        <f t="shared" si="6"/>
        <v>Bereich_3_24422_MSG_St</v>
      </c>
      <c r="E215" s="345">
        <v>14.95</v>
      </c>
      <c r="F215" s="607"/>
      <c r="G215" s="352" t="str">
        <f t="shared" si="7"/>
        <v>Metallschutzgasschweißen Metallaktivgas (MAG), Metallinertgas (MIG) - Werkstoff Stahl (St) [Fachkraft]</v>
      </c>
      <c r="H215" s="281"/>
      <c r="I215" s="152"/>
      <c r="J215" s="152"/>
    </row>
    <row r="216" spans="1:10" s="341" customFormat="1" ht="15" hidden="1" customHeight="1" x14ac:dyDescent="0.2">
      <c r="A216" s="417" t="s">
        <v>376</v>
      </c>
      <c r="B216" s="343" t="s">
        <v>65</v>
      </c>
      <c r="C216" s="343" t="s">
        <v>66</v>
      </c>
      <c r="D216" s="343" t="str">
        <f t="shared" si="6"/>
        <v>Bereich_3_24422_MSG_CrNi</v>
      </c>
      <c r="E216" s="345">
        <v>18.16</v>
      </c>
      <c r="F216" s="607"/>
      <c r="G216" s="352" t="str">
        <f t="shared" si="7"/>
        <v>Metallschutzgasschweißen Metallaktivgas (MAG), Metallinertgas (MIG) - Werkstoff Chrom/Nickel (CrNi) [Fachkraft]</v>
      </c>
      <c r="H216" s="281"/>
      <c r="I216" s="152"/>
      <c r="J216" s="152"/>
    </row>
    <row r="217" spans="1:10" s="341" customFormat="1" ht="15" hidden="1" customHeight="1" x14ac:dyDescent="0.2">
      <c r="A217" s="417" t="s">
        <v>376</v>
      </c>
      <c r="B217" s="343" t="s">
        <v>67</v>
      </c>
      <c r="C217" s="343" t="s">
        <v>68</v>
      </c>
      <c r="D217" s="343" t="str">
        <f t="shared" si="6"/>
        <v>Bereich_3_24422_MSG_Al</v>
      </c>
      <c r="E217" s="345">
        <v>14.7</v>
      </c>
      <c r="F217" s="607"/>
      <c r="G217" s="352" t="str">
        <f t="shared" si="7"/>
        <v>Metallschutzgasschweißen Metallaktivgas (MAG), Metallinertgas (MIG) - Werkstoff Aluminium (Al) [Fachkraft]</v>
      </c>
      <c r="H217" s="281"/>
      <c r="I217" s="152"/>
      <c r="J217" s="152"/>
    </row>
    <row r="218" spans="1:10" s="341" customFormat="1" ht="15" hidden="1" customHeight="1" x14ac:dyDescent="0.2">
      <c r="A218" s="417" t="s">
        <v>376</v>
      </c>
      <c r="B218" s="343" t="s">
        <v>69</v>
      </c>
      <c r="C218" s="343" t="s">
        <v>70</v>
      </c>
      <c r="D218" s="343" t="str">
        <f t="shared" si="6"/>
        <v>Bereich_3_24422_B</v>
      </c>
      <c r="E218" s="345">
        <v>12.51</v>
      </c>
      <c r="F218" s="607"/>
      <c r="G218" s="352" t="str">
        <f t="shared" si="7"/>
        <v>Brennschneiden [Fachkraft]</v>
      </c>
      <c r="H218" s="281"/>
      <c r="I218" s="152"/>
      <c r="J218" s="152"/>
    </row>
    <row r="219" spans="1:10" s="341" customFormat="1" ht="15" hidden="1" customHeight="1" x14ac:dyDescent="0.2">
      <c r="A219" s="417" t="s">
        <v>376</v>
      </c>
      <c r="B219" s="343" t="s">
        <v>71</v>
      </c>
      <c r="C219" s="343" t="s">
        <v>72</v>
      </c>
      <c r="D219" s="343" t="str">
        <f t="shared" si="6"/>
        <v>Bereich_3_24422_Anderes Verfahren</v>
      </c>
      <c r="E219" s="345">
        <v>12.55</v>
      </c>
      <c r="F219" s="607"/>
      <c r="G219" s="352" t="str">
        <f t="shared" si="7"/>
        <v>Andere Verfahren der Schweiß-, Verbindungstechnik [Fachkraft]</v>
      </c>
      <c r="H219" s="281"/>
      <c r="I219" s="152"/>
      <c r="J219" s="152"/>
    </row>
    <row r="220" spans="1:10" s="341" customFormat="1" ht="15" hidden="1" customHeight="1" x14ac:dyDescent="0.2">
      <c r="A220" s="417" t="s">
        <v>376</v>
      </c>
      <c r="B220" s="343">
        <v>24423</v>
      </c>
      <c r="C220" s="343" t="s">
        <v>212</v>
      </c>
      <c r="D220" s="343" t="str">
        <f t="shared" si="6"/>
        <v>Bereich_3_24423</v>
      </c>
      <c r="E220" s="345">
        <v>14.62</v>
      </c>
      <c r="F220" s="607"/>
      <c r="G220" s="352" t="str">
        <f t="shared" si="7"/>
        <v>Schweiß-, Verbindungstechnik [Spezialist]</v>
      </c>
      <c r="H220" s="281"/>
      <c r="I220" s="152"/>
      <c r="J220" s="152"/>
    </row>
    <row r="221" spans="1:10" s="341" customFormat="1" ht="15" hidden="1" customHeight="1" x14ac:dyDescent="0.2">
      <c r="A221" s="417" t="s">
        <v>376</v>
      </c>
      <c r="B221" s="343">
        <v>24424</v>
      </c>
      <c r="C221" s="343" t="s">
        <v>213</v>
      </c>
      <c r="D221" s="343" t="str">
        <f t="shared" si="6"/>
        <v>Bereich_3_24424</v>
      </c>
      <c r="E221" s="345">
        <v>14.62</v>
      </c>
      <c r="F221" s="607"/>
      <c r="G221" s="352" t="str">
        <f t="shared" si="7"/>
        <v>Schweiß-, Verbindungstechnik [Experte]</v>
      </c>
      <c r="H221" s="281"/>
      <c r="I221" s="152"/>
      <c r="J221" s="152"/>
    </row>
    <row r="222" spans="1:10" s="341" customFormat="1" ht="15" hidden="1" customHeight="1" x14ac:dyDescent="0.2">
      <c r="A222" s="417" t="s">
        <v>376</v>
      </c>
      <c r="B222" s="343" t="s">
        <v>75</v>
      </c>
      <c r="C222" s="343" t="s">
        <v>76</v>
      </c>
      <c r="D222" s="343" t="str">
        <f t="shared" si="6"/>
        <v>Bereich_3_25 - Berufsgattung 2</v>
      </c>
      <c r="E222" s="345">
        <v>7.85</v>
      </c>
      <c r="F222" s="607"/>
      <c r="G222" s="352" t="str">
        <f t="shared" si="7"/>
        <v>Maschinen- und Fahrzeugtechnikberufe [Fachkraft]</v>
      </c>
      <c r="H222" s="281"/>
      <c r="I222" s="152"/>
      <c r="J222" s="152"/>
    </row>
    <row r="223" spans="1:10" s="341" customFormat="1" ht="15" hidden="1" customHeight="1" x14ac:dyDescent="0.2">
      <c r="A223" s="417" t="s">
        <v>376</v>
      </c>
      <c r="B223" s="343" t="s">
        <v>77</v>
      </c>
      <c r="C223" s="343" t="s">
        <v>78</v>
      </c>
      <c r="D223" s="343" t="str">
        <f t="shared" si="6"/>
        <v>Bereich_3_26 - Berufsgattung 2</v>
      </c>
      <c r="E223" s="345">
        <v>7</v>
      </c>
      <c r="F223" s="607"/>
      <c r="G223" s="352" t="str">
        <f t="shared" si="7"/>
        <v>Mechatronik-, Energie- und Elektroberufe [Fachkraft]</v>
      </c>
      <c r="H223" s="281"/>
      <c r="I223" s="152"/>
      <c r="J223" s="152"/>
    </row>
    <row r="224" spans="1:10" s="341" customFormat="1" ht="15" hidden="1" customHeight="1" x14ac:dyDescent="0.2">
      <c r="A224" s="417" t="s">
        <v>376</v>
      </c>
      <c r="B224" s="343" t="s">
        <v>79</v>
      </c>
      <c r="C224" s="343" t="s">
        <v>80</v>
      </c>
      <c r="D224" s="343" t="str">
        <f t="shared" si="6"/>
        <v>Bereich_3_26 - Berufsgattung 3</v>
      </c>
      <c r="E224" s="345">
        <v>7.36</v>
      </c>
      <c r="F224" s="607"/>
      <c r="G224" s="352" t="str">
        <f t="shared" si="7"/>
        <v>Mechatronik-, Energie- und Elektroberufe [Spezialist]</v>
      </c>
      <c r="H224" s="281"/>
      <c r="I224" s="152"/>
      <c r="J224" s="152"/>
    </row>
    <row r="225" spans="1:10" s="341" customFormat="1" ht="15" hidden="1" customHeight="1" x14ac:dyDescent="0.2">
      <c r="A225" s="417" t="s">
        <v>376</v>
      </c>
      <c r="B225" s="343" t="s">
        <v>81</v>
      </c>
      <c r="C225" s="343" t="s">
        <v>82</v>
      </c>
      <c r="D225" s="343" t="str">
        <f t="shared" si="6"/>
        <v>Bereich_3_27 - Berufsgattung 2</v>
      </c>
      <c r="E225" s="345">
        <v>9.2799999999999994</v>
      </c>
      <c r="F225" s="607"/>
      <c r="G225" s="352" t="str">
        <f t="shared" si="7"/>
        <v>Technisches Zeichnen, Konstruktion, Modellbau [Fachkraft]</v>
      </c>
      <c r="H225" s="281"/>
      <c r="I225" s="152"/>
      <c r="J225" s="152"/>
    </row>
    <row r="226" spans="1:10" s="341" customFormat="1" ht="15" hidden="1" customHeight="1" x14ac:dyDescent="0.2">
      <c r="A226" s="417" t="s">
        <v>376</v>
      </c>
      <c r="B226" s="343" t="s">
        <v>83</v>
      </c>
      <c r="C226" s="343" t="s">
        <v>84</v>
      </c>
      <c r="D226" s="343" t="str">
        <f t="shared" si="6"/>
        <v>Bereich_3_27 - Berufsgattung 3</v>
      </c>
      <c r="E226" s="345">
        <v>10.44</v>
      </c>
      <c r="F226" s="607"/>
      <c r="G226" s="352" t="str">
        <f t="shared" si="7"/>
        <v>Konstruktions- und Gerätebau, technische Qualitätssicherung [Spezialist]</v>
      </c>
      <c r="H226" s="281"/>
      <c r="I226" s="152"/>
      <c r="J226" s="152"/>
    </row>
    <row r="227" spans="1:10" s="341" customFormat="1" ht="15" hidden="1" customHeight="1" x14ac:dyDescent="0.2">
      <c r="A227" s="417" t="s">
        <v>376</v>
      </c>
      <c r="B227" s="343" t="s">
        <v>85</v>
      </c>
      <c r="C227" s="343" t="s">
        <v>86</v>
      </c>
      <c r="D227" s="343" t="str">
        <f t="shared" si="6"/>
        <v>Bereich_3_29 - Berufsgattung 1 oder 2</v>
      </c>
      <c r="E227" s="345">
        <v>4.75</v>
      </c>
      <c r="F227" s="607"/>
      <c r="G227" s="352" t="str">
        <f t="shared" si="7"/>
        <v>Lebensmittelherstellung und -verarbeitung [Helfer oder Fachkraft]</v>
      </c>
      <c r="H227" s="281"/>
      <c r="I227" s="152"/>
      <c r="J227" s="152"/>
    </row>
    <row r="228" spans="1:10" s="341" customFormat="1" ht="15" hidden="1" customHeight="1" x14ac:dyDescent="0.2">
      <c r="A228" s="417" t="s">
        <v>376</v>
      </c>
      <c r="B228" s="343" t="s">
        <v>87</v>
      </c>
      <c r="C228" s="343" t="s">
        <v>88</v>
      </c>
      <c r="D228" s="343" t="str">
        <f t="shared" si="6"/>
        <v>Bereich_3_32 - Berufsgattung 1 oder 2</v>
      </c>
      <c r="E228" s="345">
        <v>6.41</v>
      </c>
      <c r="F228" s="607"/>
      <c r="G228" s="352" t="str">
        <f t="shared" si="7"/>
        <v>Hoch- und Tiefbauberufe [Helfer oder Fachkraft]</v>
      </c>
      <c r="H228" s="281"/>
      <c r="I228" s="152"/>
      <c r="J228" s="152"/>
    </row>
    <row r="229" spans="1:10" s="341" customFormat="1" ht="15" hidden="1" customHeight="1" x14ac:dyDescent="0.2">
      <c r="A229" s="417" t="s">
        <v>376</v>
      </c>
      <c r="B229" s="343" t="s">
        <v>89</v>
      </c>
      <c r="C229" s="343" t="s">
        <v>90</v>
      </c>
      <c r="D229" s="343" t="str">
        <f t="shared" si="6"/>
        <v>Bereich_3_33 - Berufsgattung 1 oder 2</v>
      </c>
      <c r="E229" s="345">
        <v>5.0199999999999996</v>
      </c>
      <c r="F229" s="607"/>
      <c r="G229" s="352" t="str">
        <f t="shared" si="7"/>
        <v>(Innen-) Ausbauberufe [Helfer oder Fachkraft]</v>
      </c>
      <c r="H229" s="281"/>
      <c r="I229" s="152"/>
      <c r="J229" s="152"/>
    </row>
    <row r="230" spans="1:10" s="341" customFormat="1" ht="15" hidden="1" customHeight="1" x14ac:dyDescent="0.2">
      <c r="A230" s="417" t="s">
        <v>376</v>
      </c>
      <c r="B230" s="343" t="s">
        <v>91</v>
      </c>
      <c r="C230" s="343" t="s">
        <v>92</v>
      </c>
      <c r="D230" s="343" t="str">
        <f t="shared" si="6"/>
        <v>Bereich_3_34 - Berufsgattung 2</v>
      </c>
      <c r="E230" s="345">
        <v>6.85</v>
      </c>
      <c r="F230" s="607"/>
      <c r="G230" s="352" t="str">
        <f t="shared" si="7"/>
        <v>Gebäudetechnik und versorgungstechnische Berufe [Fachkraft]</v>
      </c>
      <c r="H230" s="281"/>
      <c r="I230" s="152"/>
      <c r="J230" s="152"/>
    </row>
    <row r="231" spans="1:10" s="341" customFormat="1" ht="15" hidden="1" customHeight="1" x14ac:dyDescent="0.2">
      <c r="A231" s="417" t="s">
        <v>376</v>
      </c>
      <c r="B231" s="343" t="s">
        <v>97</v>
      </c>
      <c r="C231" s="343" t="s">
        <v>98</v>
      </c>
      <c r="D231" s="343" t="str">
        <f t="shared" si="6"/>
        <v>Bereich_3_43 - Berufsgattung 2</v>
      </c>
      <c r="E231" s="345">
        <v>8.85</v>
      </c>
      <c r="F231" s="607"/>
      <c r="G231" s="352" t="str">
        <f t="shared" si="7"/>
        <v>Informatik und andere IKT-Berufe [Fachkraft]</v>
      </c>
      <c r="H231" s="281"/>
      <c r="I231" s="152"/>
      <c r="J231" s="152"/>
    </row>
    <row r="232" spans="1:10" s="341" customFormat="1" ht="15" hidden="1" customHeight="1" x14ac:dyDescent="0.2">
      <c r="A232" s="417" t="s">
        <v>376</v>
      </c>
      <c r="B232" s="343" t="s">
        <v>99</v>
      </c>
      <c r="C232" s="343" t="s">
        <v>100</v>
      </c>
      <c r="D232" s="343" t="str">
        <f t="shared" si="6"/>
        <v>Bereich_3_43 - Berufsgattung 3</v>
      </c>
      <c r="E232" s="345">
        <v>9.7200000000000006</v>
      </c>
      <c r="F232" s="607"/>
      <c r="G232" s="352" t="str">
        <f t="shared" si="7"/>
        <v>Informatik und andere IKT-Berufe [Spezialist]</v>
      </c>
      <c r="H232" s="281"/>
      <c r="I232" s="152"/>
      <c r="J232" s="152"/>
    </row>
    <row r="233" spans="1:10" s="341" customFormat="1" ht="15" hidden="1" customHeight="1" x14ac:dyDescent="0.2">
      <c r="A233" s="417" t="s">
        <v>376</v>
      </c>
      <c r="B233" s="343" t="s">
        <v>101</v>
      </c>
      <c r="C233" s="343" t="s">
        <v>102</v>
      </c>
      <c r="D233" s="343" t="str">
        <f t="shared" si="6"/>
        <v>Bereich_3_43 - Berufsgattung 4</v>
      </c>
      <c r="E233" s="345">
        <v>10.77</v>
      </c>
      <c r="F233" s="607"/>
      <c r="G233" s="352" t="str">
        <f t="shared" si="7"/>
        <v>Informatik und andere IKT-Berufe [Experte]</v>
      </c>
      <c r="H233" s="281"/>
      <c r="I233" s="152"/>
      <c r="J233" s="152"/>
    </row>
    <row r="234" spans="1:10" s="341" customFormat="1" ht="15" hidden="1" customHeight="1" x14ac:dyDescent="0.2">
      <c r="A234" s="417" t="s">
        <v>376</v>
      </c>
      <c r="B234" s="343" t="s">
        <v>103</v>
      </c>
      <c r="C234" s="343" t="s">
        <v>104</v>
      </c>
      <c r="D234" s="343" t="str">
        <f t="shared" si="6"/>
        <v>Bereich_3_51 - Berufsgattung 1 oder 2</v>
      </c>
      <c r="E234" s="345">
        <v>6.19</v>
      </c>
      <c r="F234" s="607"/>
      <c r="G234" s="352" t="str">
        <f t="shared" si="7"/>
        <v>Verkehr, Logistik (außer Fahrzeugführung) [Helfer oder Fachkraft]</v>
      </c>
      <c r="H234" s="281"/>
      <c r="I234" s="152"/>
      <c r="J234" s="152"/>
    </row>
    <row r="235" spans="1:10" s="341" customFormat="1" ht="15" hidden="1" customHeight="1" x14ac:dyDescent="0.2">
      <c r="A235" s="417" t="s">
        <v>376</v>
      </c>
      <c r="B235" s="343" t="s">
        <v>105</v>
      </c>
      <c r="C235" s="343" t="s">
        <v>106</v>
      </c>
      <c r="D235" s="343" t="str">
        <f t="shared" si="6"/>
        <v>Bereich_3_51 - Berufsgattung 3</v>
      </c>
      <c r="E235" s="345">
        <v>8.2100000000000009</v>
      </c>
      <c r="F235" s="607"/>
      <c r="G235" s="352" t="str">
        <f t="shared" si="7"/>
        <v xml:space="preserve">Verkehr, Logistik (außer Fahrzeugführung) [Spezialist] </v>
      </c>
      <c r="H235" s="281"/>
      <c r="I235" s="152"/>
      <c r="J235" s="152"/>
    </row>
    <row r="236" spans="1:10" s="341" customFormat="1" ht="15" hidden="1" customHeight="1" x14ac:dyDescent="0.2">
      <c r="A236" s="417" t="s">
        <v>376</v>
      </c>
      <c r="B236" s="343" t="s">
        <v>107</v>
      </c>
      <c r="C236" s="343" t="s">
        <v>108</v>
      </c>
      <c r="D236" s="343" t="str">
        <f t="shared" si="6"/>
        <v>Bereich_3_5252 - Berufsgattung 2</v>
      </c>
      <c r="E236" s="345">
        <v>12.14</v>
      </c>
      <c r="F236" s="607"/>
      <c r="G236" s="352" t="str">
        <f t="shared" si="7"/>
        <v>Führer von Erdbewegungs- und verwandten Maschinen [Fachkraft]</v>
      </c>
      <c r="H236" s="281"/>
      <c r="I236" s="152"/>
      <c r="J236" s="152"/>
    </row>
    <row r="237" spans="1:10" s="341" customFormat="1" ht="15" hidden="1" customHeight="1" x14ac:dyDescent="0.2">
      <c r="A237" s="417" t="s">
        <v>376</v>
      </c>
      <c r="B237" s="343" t="s">
        <v>109</v>
      </c>
      <c r="C237" s="343" t="s">
        <v>110</v>
      </c>
      <c r="D237" s="343" t="str">
        <f t="shared" si="6"/>
        <v>Bereich_3_5253 - Berufsgattung 1</v>
      </c>
      <c r="E237" s="345">
        <v>9.17</v>
      </c>
      <c r="F237" s="607"/>
      <c r="G237" s="352" t="str">
        <f t="shared" si="7"/>
        <v>Kranführer, Bediener Hebeeinrichtungen [Helfer]</v>
      </c>
      <c r="H237" s="281"/>
      <c r="I237" s="152"/>
      <c r="J237" s="152"/>
    </row>
    <row r="238" spans="1:10" s="341" customFormat="1" ht="15" hidden="1" customHeight="1" x14ac:dyDescent="0.2">
      <c r="A238" s="417" t="s">
        <v>376</v>
      </c>
      <c r="B238" s="343" t="s">
        <v>111</v>
      </c>
      <c r="C238" s="343" t="s">
        <v>112</v>
      </c>
      <c r="D238" s="343" t="str">
        <f t="shared" si="6"/>
        <v>Bereich_3_5253 - Berufsgattung 2</v>
      </c>
      <c r="E238" s="345">
        <v>14.16</v>
      </c>
      <c r="F238" s="607"/>
      <c r="G238" s="352" t="str">
        <f t="shared" si="7"/>
        <v>Kranführer, Bediener Hebeeinrichtungen [Fachkraft]</v>
      </c>
      <c r="H238" s="281"/>
      <c r="I238" s="152"/>
      <c r="J238" s="152"/>
    </row>
    <row r="239" spans="1:10" s="341" customFormat="1" ht="15" hidden="1" customHeight="1" x14ac:dyDescent="0.2">
      <c r="A239" s="417" t="s">
        <v>376</v>
      </c>
      <c r="B239" s="343" t="s">
        <v>113</v>
      </c>
      <c r="C239" s="343" t="s">
        <v>114</v>
      </c>
      <c r="D239" s="343" t="str">
        <f t="shared" si="6"/>
        <v>Bereich_3_53 - Berufsgattung 2</v>
      </c>
      <c r="E239" s="345">
        <v>8.08</v>
      </c>
      <c r="F239" s="607"/>
      <c r="G239" s="352" t="str">
        <f t="shared" si="7"/>
        <v>Schutz-, Sicherheits-, Überwachungsberufe [Fachkraft]</v>
      </c>
      <c r="H239" s="281"/>
      <c r="I239" s="152"/>
      <c r="J239" s="152"/>
    </row>
    <row r="240" spans="1:10" s="341" customFormat="1" ht="15" hidden="1" customHeight="1" x14ac:dyDescent="0.2">
      <c r="A240" s="417" t="s">
        <v>376</v>
      </c>
      <c r="B240" s="343" t="s">
        <v>117</v>
      </c>
      <c r="C240" s="343" t="s">
        <v>118</v>
      </c>
      <c r="D240" s="343" t="str">
        <f t="shared" si="6"/>
        <v>Bereich_3_54 - Berufsgattung 1 oder 2</v>
      </c>
      <c r="E240" s="345">
        <v>5</v>
      </c>
      <c r="F240" s="607"/>
      <c r="G240" s="352" t="str">
        <f t="shared" si="7"/>
        <v>Reinigungsberufe [Helfer oder Fachkraft]</v>
      </c>
      <c r="H240" s="281"/>
      <c r="I240" s="152"/>
      <c r="J240" s="152"/>
    </row>
    <row r="241" spans="1:10" s="341" customFormat="1" ht="15" hidden="1" customHeight="1" x14ac:dyDescent="0.2">
      <c r="A241" s="417" t="s">
        <v>376</v>
      </c>
      <c r="B241" s="343" t="s">
        <v>119</v>
      </c>
      <c r="C241" s="343" t="s">
        <v>120</v>
      </c>
      <c r="D241" s="343" t="str">
        <f t="shared" si="6"/>
        <v>Bereich_3_61 - Berufsgattung 2</v>
      </c>
      <c r="E241" s="345">
        <v>5.67</v>
      </c>
      <c r="F241" s="607"/>
      <c r="G241" s="352" t="str">
        <f t="shared" si="7"/>
        <v>Einkaufs-, Vertriebs- und Handelsberufe [Fachkraft]</v>
      </c>
      <c r="H241" s="281"/>
      <c r="I241" s="152"/>
      <c r="J241" s="152"/>
    </row>
    <row r="242" spans="1:10" s="341" customFormat="1" ht="15" hidden="1" customHeight="1" x14ac:dyDescent="0.2">
      <c r="A242" s="417" t="s">
        <v>376</v>
      </c>
      <c r="B242" s="343" t="s">
        <v>121</v>
      </c>
      <c r="C242" s="343" t="s">
        <v>122</v>
      </c>
      <c r="D242" s="343" t="str">
        <f t="shared" si="6"/>
        <v>Bereich_3_61 - Berufsgattung 3</v>
      </c>
      <c r="E242" s="345">
        <v>6.73</v>
      </c>
      <c r="F242" s="607"/>
      <c r="G242" s="352" t="str">
        <f t="shared" si="7"/>
        <v>Einkaufs-, Vertriebs- und Handelsberufe [Spezialist]</v>
      </c>
      <c r="H242" s="281"/>
      <c r="I242" s="152"/>
      <c r="J242" s="152"/>
    </row>
    <row r="243" spans="1:10" s="341" customFormat="1" ht="15" hidden="1" customHeight="1" x14ac:dyDescent="0.2">
      <c r="A243" s="417" t="s">
        <v>376</v>
      </c>
      <c r="B243" s="343" t="s">
        <v>123</v>
      </c>
      <c r="C243" s="343" t="s">
        <v>124</v>
      </c>
      <c r="D243" s="343" t="str">
        <f t="shared" si="6"/>
        <v>Bereich_3_62 - Berufsgattung 1 oder 2</v>
      </c>
      <c r="E243" s="345">
        <v>5.01</v>
      </c>
      <c r="F243" s="607"/>
      <c r="G243" s="352" t="str">
        <f t="shared" si="7"/>
        <v>Verkaufsberufe [Helfer oder Fachkraft]</v>
      </c>
      <c r="H243" s="281"/>
      <c r="I243" s="152"/>
      <c r="J243" s="152"/>
    </row>
    <row r="244" spans="1:10" s="341" customFormat="1" ht="15" hidden="1" customHeight="1" x14ac:dyDescent="0.2">
      <c r="A244" s="417" t="s">
        <v>376</v>
      </c>
      <c r="B244" s="343" t="s">
        <v>125</v>
      </c>
      <c r="C244" s="343" t="s">
        <v>126</v>
      </c>
      <c r="D244" s="343" t="str">
        <f t="shared" si="6"/>
        <v>Bereich_3_63 - Berufsgattung 1 oder 2</v>
      </c>
      <c r="E244" s="345">
        <v>4.79</v>
      </c>
      <c r="F244" s="607"/>
      <c r="G244" s="352" t="str">
        <f t="shared" si="7"/>
        <v>Tourismus-, Hotel- und Gaststättenberufe [Helfer oder Fachkraft]</v>
      </c>
      <c r="H244" s="281"/>
      <c r="I244" s="152"/>
      <c r="J244" s="152"/>
    </row>
    <row r="245" spans="1:10" s="341" customFormat="1" ht="15" hidden="1" customHeight="1" x14ac:dyDescent="0.2">
      <c r="A245" s="417" t="s">
        <v>376</v>
      </c>
      <c r="B245" s="343" t="s">
        <v>311</v>
      </c>
      <c r="C245" s="343" t="s">
        <v>312</v>
      </c>
      <c r="D245" s="343" t="str">
        <f t="shared" si="6"/>
        <v>Bereich_3_63 - Berufsgattung 3 oder 4</v>
      </c>
      <c r="E245" s="345">
        <v>6.48</v>
      </c>
      <c r="F245" s="607"/>
      <c r="G245" s="352" t="str">
        <f t="shared" si="7"/>
        <v>Tourismus-, Hotel- und Gaststättenberufe [Spezialist oder Experte]</v>
      </c>
      <c r="H245" s="281"/>
      <c r="I245" s="152"/>
      <c r="J245" s="152"/>
    </row>
    <row r="246" spans="1:10" s="341" customFormat="1" ht="15" hidden="1" customHeight="1" x14ac:dyDescent="0.2">
      <c r="A246" s="417" t="s">
        <v>376</v>
      </c>
      <c r="B246" s="343" t="s">
        <v>127</v>
      </c>
      <c r="C246" s="343" t="s">
        <v>128</v>
      </c>
      <c r="D246" s="343" t="str">
        <f t="shared" si="6"/>
        <v>Bereich_3_71 - Berufsgattung 1 oder 2</v>
      </c>
      <c r="E246" s="345">
        <v>5.3</v>
      </c>
      <c r="F246" s="607"/>
      <c r="G246" s="352" t="str">
        <f t="shared" si="7"/>
        <v>Unternehmensorganisation, -strategie, Büro und Sekretariat [Helfer oder Fachkraft]</v>
      </c>
      <c r="H246" s="281"/>
      <c r="I246" s="152"/>
      <c r="J246" s="152"/>
    </row>
    <row r="247" spans="1:10" s="341" customFormat="1" ht="15" hidden="1" customHeight="1" x14ac:dyDescent="0.2">
      <c r="A247" s="417" t="s">
        <v>376</v>
      </c>
      <c r="B247" s="343" t="s">
        <v>129</v>
      </c>
      <c r="C247" s="343" t="s">
        <v>130</v>
      </c>
      <c r="D247" s="343" t="str">
        <f t="shared" si="6"/>
        <v>Bereich_3_71 - Berufsgattung 3</v>
      </c>
      <c r="E247" s="345">
        <v>6.63</v>
      </c>
      <c r="F247" s="607"/>
      <c r="G247" s="352" t="str">
        <f t="shared" si="7"/>
        <v>Unternehmensorganisation, -strategie, Büro und Sekretariat [Spezialist]</v>
      </c>
      <c r="H247" s="281"/>
      <c r="I247" s="152"/>
      <c r="J247" s="152"/>
    </row>
    <row r="248" spans="1:10" s="341" customFormat="1" ht="15" hidden="1" customHeight="1" x14ac:dyDescent="0.2">
      <c r="A248" s="417" t="s">
        <v>376</v>
      </c>
      <c r="B248" s="343" t="s">
        <v>131</v>
      </c>
      <c r="C248" s="343" t="s">
        <v>132</v>
      </c>
      <c r="D248" s="343" t="str">
        <f t="shared" si="6"/>
        <v>Bereich_3_71 - Berufsgattung 4</v>
      </c>
      <c r="E248" s="345">
        <v>7.17</v>
      </c>
      <c r="F248" s="607"/>
      <c r="G248" s="352" t="str">
        <f t="shared" si="7"/>
        <v>Unternehmensorganisation, -strategie, Büro und Sekretariat [Experte]</v>
      </c>
      <c r="H248" s="281"/>
      <c r="I248" s="152"/>
      <c r="J248" s="152"/>
    </row>
    <row r="249" spans="1:10" s="341" customFormat="1" ht="15" hidden="1" customHeight="1" x14ac:dyDescent="0.2">
      <c r="A249" s="417" t="s">
        <v>376</v>
      </c>
      <c r="B249" s="343" t="s">
        <v>133</v>
      </c>
      <c r="C249" s="343" t="s">
        <v>134</v>
      </c>
      <c r="D249" s="343" t="str">
        <f t="shared" si="6"/>
        <v>Bereich_3_715 - Berufsgattung 2</v>
      </c>
      <c r="E249" s="345">
        <v>6.08</v>
      </c>
      <c r="F249" s="607"/>
      <c r="G249" s="352" t="str">
        <f t="shared" si="7"/>
        <v>Personalwesen und -dienstleistung [Fachkraft]</v>
      </c>
      <c r="H249" s="281"/>
      <c r="I249" s="152"/>
      <c r="J249" s="152"/>
    </row>
    <row r="250" spans="1:10" s="341" customFormat="1" ht="15" hidden="1" customHeight="1" x14ac:dyDescent="0.2">
      <c r="A250" s="417" t="s">
        <v>376</v>
      </c>
      <c r="B250" s="343" t="s">
        <v>135</v>
      </c>
      <c r="C250" s="343" t="s">
        <v>136</v>
      </c>
      <c r="D250" s="343" t="str">
        <f t="shared" si="6"/>
        <v>Bereich_3_72 - Berufsgattung 2</v>
      </c>
      <c r="E250" s="345">
        <v>5.83</v>
      </c>
      <c r="F250" s="607"/>
      <c r="G250" s="352" t="str">
        <f t="shared" si="7"/>
        <v>Finanzdienstleistungen, Rechnungswesen, Steuerberatung [Fachkraft]</v>
      </c>
      <c r="H250" s="281"/>
      <c r="I250" s="152"/>
      <c r="J250" s="152"/>
    </row>
    <row r="251" spans="1:10" s="341" customFormat="1" ht="15" hidden="1" customHeight="1" x14ac:dyDescent="0.2">
      <c r="A251" s="417" t="s">
        <v>376</v>
      </c>
      <c r="B251" s="343" t="s">
        <v>137</v>
      </c>
      <c r="C251" s="343" t="s">
        <v>138</v>
      </c>
      <c r="D251" s="343" t="str">
        <f t="shared" si="6"/>
        <v>Bereich_3_72 - Berufsgattung 3</v>
      </c>
      <c r="E251" s="345">
        <v>6.99</v>
      </c>
      <c r="F251" s="607"/>
      <c r="G251" s="352" t="str">
        <f t="shared" si="7"/>
        <v>Finanzdienstleistungen, Rechnungswesen, Steuerberatung [Spezialist]</v>
      </c>
      <c r="H251" s="281"/>
      <c r="I251" s="152"/>
      <c r="J251" s="152"/>
    </row>
    <row r="252" spans="1:10" s="341" customFormat="1" ht="15" hidden="1" customHeight="1" x14ac:dyDescent="0.2">
      <c r="A252" s="417" t="s">
        <v>376</v>
      </c>
      <c r="B252" s="343" t="s">
        <v>139</v>
      </c>
      <c r="C252" s="343" t="s">
        <v>140</v>
      </c>
      <c r="D252" s="343" t="str">
        <f t="shared" si="6"/>
        <v>Bereich_3_73 - Berufsgattung 1 oder 2</v>
      </c>
      <c r="E252" s="345">
        <v>5.68</v>
      </c>
      <c r="F252" s="607"/>
      <c r="G252" s="352" t="str">
        <f t="shared" si="7"/>
        <v>Berufe in Recht und Verwaltung [Helfer oder Fachkraft]</v>
      </c>
      <c r="H252" s="281"/>
      <c r="I252" s="152"/>
      <c r="J252" s="152"/>
    </row>
    <row r="253" spans="1:10" s="341" customFormat="1" ht="15" hidden="1" customHeight="1" x14ac:dyDescent="0.2">
      <c r="A253" s="417" t="s">
        <v>376</v>
      </c>
      <c r="B253" s="343" t="s">
        <v>313</v>
      </c>
      <c r="C253" s="343" t="s">
        <v>314</v>
      </c>
      <c r="D253" s="343" t="str">
        <f t="shared" si="6"/>
        <v>Bereich_3_73 - Berufsgattung 3 oder 4</v>
      </c>
      <c r="E253" s="345">
        <v>6.82</v>
      </c>
      <c r="F253" s="607"/>
      <c r="G253" s="352" t="str">
        <f t="shared" si="7"/>
        <v>Berufe in Recht und Verwaltung [Spezialist oder Experte]</v>
      </c>
      <c r="H253" s="281"/>
      <c r="I253" s="152"/>
      <c r="J253" s="152"/>
    </row>
    <row r="254" spans="1:10" s="341" customFormat="1" ht="15" hidden="1" customHeight="1" x14ac:dyDescent="0.2">
      <c r="A254" s="417" t="s">
        <v>376</v>
      </c>
      <c r="B254" s="343" t="s">
        <v>143</v>
      </c>
      <c r="C254" s="343" t="s">
        <v>144</v>
      </c>
      <c r="D254" s="343" t="str">
        <f t="shared" si="6"/>
        <v>Bereich_3_81 - Berufsgattung 1 oder 2</v>
      </c>
      <c r="E254" s="345">
        <v>5.52</v>
      </c>
      <c r="F254" s="607"/>
      <c r="G254" s="352" t="str">
        <f t="shared" si="7"/>
        <v>Medizinische Gesundheitsberufe [Helfer oder Fachkraft]</v>
      </c>
      <c r="H254" s="281"/>
      <c r="I254" s="152"/>
      <c r="J254" s="152"/>
    </row>
    <row r="255" spans="1:10" s="341" customFormat="1" ht="15" hidden="1" customHeight="1" x14ac:dyDescent="0.2">
      <c r="A255" s="417" t="s">
        <v>376</v>
      </c>
      <c r="B255" s="343" t="s">
        <v>145</v>
      </c>
      <c r="C255" s="343" t="s">
        <v>146</v>
      </c>
      <c r="D255" s="343" t="str">
        <f t="shared" si="6"/>
        <v>Bereich_3_81 - Berufsgattung 3</v>
      </c>
      <c r="E255" s="345">
        <v>6.07</v>
      </c>
      <c r="F255" s="607"/>
      <c r="G255" s="352" t="str">
        <f t="shared" si="7"/>
        <v>Medizinische Gesundheitsberufe [Spezialist]</v>
      </c>
      <c r="H255" s="281"/>
      <c r="I255" s="152"/>
      <c r="J255" s="152"/>
    </row>
    <row r="256" spans="1:10" s="341" customFormat="1" ht="15" hidden="1" customHeight="1" x14ac:dyDescent="0.2">
      <c r="A256" s="417" t="s">
        <v>376</v>
      </c>
      <c r="B256" s="343" t="s">
        <v>147</v>
      </c>
      <c r="C256" s="343" t="s">
        <v>148</v>
      </c>
      <c r="D256" s="343" t="str">
        <f t="shared" si="6"/>
        <v>Bereich_3_81 - Berufsgattung 4</v>
      </c>
      <c r="E256" s="345">
        <v>6.69</v>
      </c>
      <c r="F256" s="607"/>
      <c r="G256" s="352" t="str">
        <f t="shared" si="7"/>
        <v>Medizinische Gesundheitsberufe [Experte]</v>
      </c>
      <c r="H256" s="281"/>
      <c r="I256" s="152"/>
      <c r="J256" s="152"/>
    </row>
    <row r="257" spans="1:10" s="341" customFormat="1" ht="15" hidden="1" customHeight="1" x14ac:dyDescent="0.2">
      <c r="A257" s="417" t="s">
        <v>376</v>
      </c>
      <c r="B257" s="343" t="s">
        <v>149</v>
      </c>
      <c r="C257" s="343" t="s">
        <v>150</v>
      </c>
      <c r="D257" s="343" t="str">
        <f t="shared" si="6"/>
        <v>Bereich_3_82 - Berufsgattung 1 oder 2</v>
      </c>
      <c r="E257" s="345">
        <v>6.47</v>
      </c>
      <c r="F257" s="607"/>
      <c r="G257" s="352" t="str">
        <f t="shared" si="7"/>
        <v>Nichtmedizinische Gesundheitsberufe, Körperpflege, Medizintechnik [Helfer oder Fachkraft]</v>
      </c>
      <c r="H257" s="281"/>
      <c r="I257" s="152"/>
      <c r="J257" s="152"/>
    </row>
    <row r="258" spans="1:10" s="341" customFormat="1" ht="15" hidden="1" customHeight="1" x14ac:dyDescent="0.2">
      <c r="A258" s="417" t="s">
        <v>376</v>
      </c>
      <c r="B258" s="343" t="s">
        <v>153</v>
      </c>
      <c r="C258" s="343" t="s">
        <v>154</v>
      </c>
      <c r="D258" s="343" t="str">
        <f t="shared" si="6"/>
        <v>Bereich_3_82 - Berufsgattung 3 oder 4</v>
      </c>
      <c r="E258" s="345">
        <v>5.87</v>
      </c>
      <c r="F258" s="607"/>
      <c r="G258" s="352" t="str">
        <f t="shared" si="7"/>
        <v>Nichtmedizinische Gesundheitsberufe, Körperpflege, Medizintechnik [Spezialist oder Experte]</v>
      </c>
      <c r="H258" s="281"/>
      <c r="I258" s="152"/>
      <c r="J258" s="152"/>
    </row>
    <row r="259" spans="1:10" s="341" customFormat="1" ht="15" hidden="1" customHeight="1" x14ac:dyDescent="0.2">
      <c r="A259" s="417" t="s">
        <v>376</v>
      </c>
      <c r="B259" s="343" t="s">
        <v>151</v>
      </c>
      <c r="C259" s="343" t="s">
        <v>152</v>
      </c>
      <c r="D259" s="343" t="str">
        <f t="shared" si="6"/>
        <v>Bereich_3_82Altenpflege - Berufsgattung 1 oder 2</v>
      </c>
      <c r="E259" s="345">
        <v>5.23</v>
      </c>
      <c r="F259" s="607"/>
      <c r="G259" s="352" t="str">
        <f t="shared" si="7"/>
        <v>Altenpflege [Helfer oder Fachkraft]</v>
      </c>
      <c r="H259" s="281"/>
      <c r="I259" s="152"/>
      <c r="J259" s="152"/>
    </row>
    <row r="260" spans="1:10" s="341" customFormat="1" ht="15" hidden="1" customHeight="1" x14ac:dyDescent="0.2">
      <c r="A260" s="417" t="s">
        <v>376</v>
      </c>
      <c r="B260" s="343" t="s">
        <v>155</v>
      </c>
      <c r="C260" s="343" t="s">
        <v>156</v>
      </c>
      <c r="D260" s="343" t="str">
        <f t="shared" si="6"/>
        <v>Bereich_3_831 - Berufsgattung 1 oder 2</v>
      </c>
      <c r="E260" s="345">
        <v>5.2</v>
      </c>
      <c r="F260" s="607"/>
      <c r="G260" s="352" t="str">
        <f t="shared" si="7"/>
        <v>Erziehung, Sozialarbeit, Heilerziehungspflege [Helfer oder Fachkraft]</v>
      </c>
      <c r="H260" s="281"/>
      <c r="I260" s="152"/>
      <c r="J260" s="152"/>
    </row>
    <row r="261" spans="1:10" s="341" customFormat="1" ht="15" hidden="1" customHeight="1" x14ac:dyDescent="0.2">
      <c r="A261" s="417" t="s">
        <v>376</v>
      </c>
      <c r="B261" s="343" t="s">
        <v>315</v>
      </c>
      <c r="C261" s="343" t="s">
        <v>316</v>
      </c>
      <c r="D261" s="343" t="str">
        <f t="shared" si="6"/>
        <v>Bereich_3_831 - Berufsgattung 3 oder 4</v>
      </c>
      <c r="E261" s="345">
        <v>6.64</v>
      </c>
      <c r="F261" s="607"/>
      <c r="G261" s="352" t="str">
        <f t="shared" si="7"/>
        <v>Erziehung, Sozialarbeit, Heilerziehungspflege [Spezialist oder Experte]</v>
      </c>
      <c r="H261" s="281"/>
      <c r="I261" s="152"/>
      <c r="J261" s="152"/>
    </row>
    <row r="262" spans="1:10" s="341" customFormat="1" ht="15" hidden="1" customHeight="1" x14ac:dyDescent="0.2">
      <c r="A262" s="417" t="s">
        <v>376</v>
      </c>
      <c r="B262" s="343" t="s">
        <v>157</v>
      </c>
      <c r="C262" s="343" t="s">
        <v>158</v>
      </c>
      <c r="D262" s="343" t="str">
        <f t="shared" ref="D262:D325" si="8">CONCATENATE(A262,B262)</f>
        <v>Bereich_3_832 - Berufsgattung 1 oder 2</v>
      </c>
      <c r="E262" s="345">
        <v>4.54</v>
      </c>
      <c r="F262" s="607"/>
      <c r="G262" s="352" t="str">
        <f t="shared" ref="G262:G325" si="9">C262</f>
        <v>Hauswirtschaft [Helfer oder Fachkraft]</v>
      </c>
      <c r="H262" s="281"/>
      <c r="I262" s="152"/>
      <c r="J262" s="152"/>
    </row>
    <row r="263" spans="1:10" s="341" customFormat="1" ht="15" hidden="1" customHeight="1" x14ac:dyDescent="0.2">
      <c r="A263" s="417" t="s">
        <v>376</v>
      </c>
      <c r="B263" s="343" t="s">
        <v>159</v>
      </c>
      <c r="C263" s="343" t="s">
        <v>160</v>
      </c>
      <c r="D263" s="343" t="str">
        <f t="shared" si="8"/>
        <v>Bereich_3_84 - Berufsgattung 3</v>
      </c>
      <c r="E263" s="345">
        <v>6.46</v>
      </c>
      <c r="F263" s="607"/>
      <c r="G263" s="352" t="str">
        <f t="shared" si="9"/>
        <v>Lehrende und ausbildende Berufe [Spezialist]</v>
      </c>
      <c r="H263" s="281"/>
      <c r="I263" s="152"/>
      <c r="J263" s="152"/>
    </row>
    <row r="264" spans="1:10" s="341" customFormat="1" ht="15" hidden="1" customHeight="1" x14ac:dyDescent="0.2">
      <c r="A264" s="417" t="s">
        <v>376</v>
      </c>
      <c r="B264" s="343" t="s">
        <v>161</v>
      </c>
      <c r="C264" s="343" t="s">
        <v>162</v>
      </c>
      <c r="D264" s="343" t="str">
        <f t="shared" si="8"/>
        <v>Bereich_3_84513 - Berufsgattung 3</v>
      </c>
      <c r="E264" s="345">
        <v>15.48</v>
      </c>
      <c r="F264" s="607"/>
      <c r="G264" s="352" t="str">
        <f t="shared" si="9"/>
        <v>Fahrlehrer [Spezialist]</v>
      </c>
      <c r="H264" s="281"/>
      <c r="I264" s="152"/>
      <c r="J264" s="152"/>
    </row>
    <row r="265" spans="1:10" s="341" customFormat="1" ht="15" hidden="1" customHeight="1" x14ac:dyDescent="0.2">
      <c r="A265" s="417" t="s">
        <v>376</v>
      </c>
      <c r="B265" s="343" t="s">
        <v>163</v>
      </c>
      <c r="C265" s="343" t="s">
        <v>164</v>
      </c>
      <c r="D265" s="343" t="str">
        <f t="shared" si="8"/>
        <v>Bereich_3_84 - Berufsgattung 4</v>
      </c>
      <c r="E265" s="345">
        <v>7.33</v>
      </c>
      <c r="F265" s="607"/>
      <c r="G265" s="352" t="str">
        <f t="shared" si="9"/>
        <v>Lehrende und ausbildende Berufe [Experte]</v>
      </c>
      <c r="H265" s="281"/>
      <c r="I265" s="152"/>
      <c r="J265" s="152"/>
    </row>
    <row r="266" spans="1:10" s="341" customFormat="1" ht="15" hidden="1" customHeight="1" x14ac:dyDescent="0.2">
      <c r="A266" s="417" t="s">
        <v>376</v>
      </c>
      <c r="B266" s="343" t="s">
        <v>165</v>
      </c>
      <c r="C266" s="343" t="s">
        <v>166</v>
      </c>
      <c r="D266" s="343" t="str">
        <f t="shared" si="8"/>
        <v>Bereich_3_92 - Berufsgattung 2</v>
      </c>
      <c r="E266" s="345">
        <v>5.75</v>
      </c>
      <c r="F266" s="607"/>
      <c r="G266" s="352" t="str">
        <f t="shared" si="9"/>
        <v>Werbung, Marketing, kaufmännische und redaktionelle Medienberufe [Fachkraft]</v>
      </c>
      <c r="H266" s="281"/>
      <c r="I266" s="152"/>
      <c r="J266" s="152"/>
    </row>
    <row r="267" spans="1:10" s="341" customFormat="1" ht="15" hidden="1" customHeight="1" x14ac:dyDescent="0.2">
      <c r="A267" s="417" t="s">
        <v>376</v>
      </c>
      <c r="B267" s="343" t="s">
        <v>167</v>
      </c>
      <c r="C267" s="343" t="s">
        <v>168</v>
      </c>
      <c r="D267" s="343" t="str">
        <f t="shared" si="8"/>
        <v>Bereich_3_92 - Berufsgattung 3</v>
      </c>
      <c r="E267" s="345">
        <v>7</v>
      </c>
      <c r="F267" s="607"/>
      <c r="G267" s="352" t="str">
        <f t="shared" si="9"/>
        <v>Werbung, Marketing, kaufmännische und redaktionelle Medienberufe [Spezialist]</v>
      </c>
      <c r="H267" s="281"/>
      <c r="I267" s="152"/>
      <c r="J267" s="152"/>
    </row>
    <row r="268" spans="1:10" s="341" customFormat="1" ht="15" hidden="1" customHeight="1" x14ac:dyDescent="0.2">
      <c r="A268" s="417" t="s">
        <v>376</v>
      </c>
      <c r="B268" s="343" t="s">
        <v>171</v>
      </c>
      <c r="C268" s="343" t="s">
        <v>172</v>
      </c>
      <c r="D268" s="343" t="str">
        <f t="shared" si="8"/>
        <v>Bereich_3_000 - Berufsgattung 0_BPW</v>
      </c>
      <c r="E268" s="345">
        <v>5.77</v>
      </c>
      <c r="F268" s="607"/>
      <c r="G268" s="352" t="str">
        <f t="shared" si="9"/>
        <v>Berufspraktische Weiterbildung mit mehreren fachlichen Schwerpunkten</v>
      </c>
      <c r="H268" s="281"/>
      <c r="I268" s="152"/>
      <c r="J268" s="152"/>
    </row>
    <row r="269" spans="1:10" s="341" customFormat="1" ht="15" hidden="1" customHeight="1" x14ac:dyDescent="0.2">
      <c r="A269" s="417" t="s">
        <v>376</v>
      </c>
      <c r="B269" s="343" t="s">
        <v>317</v>
      </c>
      <c r="C269" s="343" t="s">
        <v>178</v>
      </c>
      <c r="D269" s="343" t="str">
        <f t="shared" si="8"/>
        <v>Bereich_3_013 - Berufsgattung 2</v>
      </c>
      <c r="E269" s="345">
        <v>9.85</v>
      </c>
      <c r="F269" s="607"/>
      <c r="G269" s="352" t="str">
        <f t="shared" si="9"/>
        <v>Umschulungsbegleitende Hilfen … [mit und ohne Lernprozessbegleitung]</v>
      </c>
      <c r="H269" s="281"/>
      <c r="I269" s="152"/>
      <c r="J269" s="152"/>
    </row>
    <row r="270" spans="1:10" s="349" customFormat="1" ht="15" hidden="1" customHeight="1" x14ac:dyDescent="0.2">
      <c r="A270" s="417" t="s">
        <v>376</v>
      </c>
      <c r="B270" s="343" t="s">
        <v>173</v>
      </c>
      <c r="C270" s="343" t="s">
        <v>174</v>
      </c>
      <c r="D270" s="343" t="str">
        <f t="shared" si="8"/>
        <v>Bereich_3_Schwellenwert - Berufsgattung 1 oder 2</v>
      </c>
      <c r="E270" s="345">
        <v>6.06</v>
      </c>
      <c r="F270" s="607"/>
      <c r="G270" s="352" t="str">
        <f t="shared" si="9"/>
        <v>Bildungsziele, die nicht den oben genannten Berufsgruppen/-gattungen zugeordnet werden können [Helfer oder Fachkraft]</v>
      </c>
      <c r="H270" s="281"/>
      <c r="I270" s="152"/>
      <c r="J270" s="152"/>
    </row>
    <row r="271" spans="1:10" s="349" customFormat="1" ht="15" hidden="1" customHeight="1" x14ac:dyDescent="0.2">
      <c r="A271" s="417" t="s">
        <v>376</v>
      </c>
      <c r="B271" s="343" t="s">
        <v>175</v>
      </c>
      <c r="C271" s="343" t="s">
        <v>176</v>
      </c>
      <c r="D271" s="343" t="str">
        <f t="shared" si="8"/>
        <v>Bereich_3_Schwellenwert - Berufsgattung 3 oder 4</v>
      </c>
      <c r="E271" s="345">
        <v>7.91</v>
      </c>
      <c r="F271" s="607"/>
      <c r="G271" s="352" t="str">
        <f t="shared" si="9"/>
        <v>Bildungsziele, die nicht den oben genannten Berufsgruppen/-gattungen zugeordnet werden können [Spezialist oder Experte]</v>
      </c>
      <c r="H271" s="281"/>
      <c r="I271" s="152"/>
      <c r="J271" s="152"/>
    </row>
    <row r="272" spans="1:10" s="349" customFormat="1" ht="15" hidden="1" customHeight="1" x14ac:dyDescent="0.2">
      <c r="A272" s="416" t="s">
        <v>410</v>
      </c>
      <c r="B272" s="346" t="s">
        <v>37</v>
      </c>
      <c r="C272" s="346" t="s">
        <v>38</v>
      </c>
      <c r="D272" s="346" t="str">
        <f t="shared" si="8"/>
        <v>Bereich_4_12 - Berufsgattung 1 oder 2</v>
      </c>
      <c r="E272" s="347">
        <v>6</v>
      </c>
      <c r="F272" s="607"/>
      <c r="G272" s="352" t="str">
        <f t="shared" si="9"/>
        <v>Gartenbauberufe, Floristik [Helfer oder Fachkraft]</v>
      </c>
      <c r="H272" s="281"/>
      <c r="I272" s="152"/>
      <c r="J272" s="152"/>
    </row>
    <row r="273" spans="1:10" s="349" customFormat="1" ht="15" hidden="1" customHeight="1" x14ac:dyDescent="0.2">
      <c r="A273" s="416" t="s">
        <v>410</v>
      </c>
      <c r="B273" s="346" t="s">
        <v>377</v>
      </c>
      <c r="C273" s="346" t="s">
        <v>378</v>
      </c>
      <c r="D273" s="346" t="str">
        <f t="shared" si="8"/>
        <v>Bereich_4_22 - Berufsgattung 1 oder 2</v>
      </c>
      <c r="E273" s="347">
        <v>5.27</v>
      </c>
      <c r="F273" s="607"/>
      <c r="G273" s="352" t="str">
        <f t="shared" si="9"/>
        <v>Kunststoff- und Holzherstellung, -verarbeitung [Helfer oder Fachkraft]</v>
      </c>
      <c r="H273" s="281"/>
      <c r="I273" s="152"/>
      <c r="J273" s="152"/>
    </row>
    <row r="274" spans="1:10" s="349" customFormat="1" ht="15" hidden="1" customHeight="1" x14ac:dyDescent="0.2">
      <c r="A274" s="416" t="s">
        <v>410</v>
      </c>
      <c r="B274" s="346" t="s">
        <v>41</v>
      </c>
      <c r="C274" s="346" t="s">
        <v>42</v>
      </c>
      <c r="D274" s="346" t="str">
        <f t="shared" si="8"/>
        <v>Bereich_4_232 - Berufsgattung 2</v>
      </c>
      <c r="E274" s="347">
        <v>7.58</v>
      </c>
      <c r="F274" s="607"/>
      <c r="G274" s="352" t="str">
        <f t="shared" si="9"/>
        <v>Technische Mediengestaltung [Fachkraft]</v>
      </c>
      <c r="H274" s="281"/>
      <c r="I274" s="152"/>
      <c r="J274" s="152"/>
    </row>
    <row r="275" spans="1:10" s="349" customFormat="1" ht="15" hidden="1" customHeight="1" x14ac:dyDescent="0.2">
      <c r="A275" s="416" t="s">
        <v>410</v>
      </c>
      <c r="B275" s="346" t="s">
        <v>379</v>
      </c>
      <c r="C275" s="346" t="s">
        <v>380</v>
      </c>
      <c r="D275" s="346" t="str">
        <f t="shared" si="8"/>
        <v>Bereich_4_232 - Berufsgattung 3 oder 4</v>
      </c>
      <c r="E275" s="347">
        <v>7.73</v>
      </c>
      <c r="F275" s="607"/>
      <c r="G275" s="352" t="str">
        <f t="shared" si="9"/>
        <v>Technische Mediengestaltung [Spezialist oder Experte]</v>
      </c>
      <c r="H275" s="281"/>
      <c r="I275" s="152"/>
      <c r="J275" s="152"/>
    </row>
    <row r="276" spans="1:10" s="349" customFormat="1" ht="15" hidden="1" customHeight="1" x14ac:dyDescent="0.2">
      <c r="A276" s="416" t="s">
        <v>410</v>
      </c>
      <c r="B276" s="346" t="s">
        <v>45</v>
      </c>
      <c r="C276" s="346" t="s">
        <v>46</v>
      </c>
      <c r="D276" s="346" t="str">
        <f t="shared" si="8"/>
        <v>Bereich_4_24 - Berufsgattung 1</v>
      </c>
      <c r="E276" s="347">
        <v>6.11</v>
      </c>
      <c r="F276" s="607"/>
      <c r="G276" s="352" t="str">
        <f t="shared" si="9"/>
        <v>Metallerzeugung, Metallbearbeitung, Metallbau [Helfer]</v>
      </c>
      <c r="H276" s="281"/>
      <c r="I276" s="152"/>
      <c r="J276" s="152"/>
    </row>
    <row r="277" spans="1:10" s="349" customFormat="1" ht="15" hidden="1" customHeight="1" x14ac:dyDescent="0.2">
      <c r="A277" s="416" t="s">
        <v>410</v>
      </c>
      <c r="B277" s="346" t="s">
        <v>47</v>
      </c>
      <c r="C277" s="346" t="s">
        <v>48</v>
      </c>
      <c r="D277" s="346" t="str">
        <f t="shared" si="8"/>
        <v>Bereich_4_24 - Berufsgattung 2</v>
      </c>
      <c r="E277" s="347">
        <v>6.56</v>
      </c>
      <c r="F277" s="607"/>
      <c r="G277" s="352" t="str">
        <f t="shared" si="9"/>
        <v>Metallerzeugung, Metallbearbeitung, Metallbau [Fachkraft]</v>
      </c>
      <c r="H277" s="281"/>
      <c r="I277" s="152"/>
      <c r="J277" s="152"/>
    </row>
    <row r="278" spans="1:10" s="349" customFormat="1" ht="15" hidden="1" customHeight="1" x14ac:dyDescent="0.2">
      <c r="A278" s="416" t="s">
        <v>410</v>
      </c>
      <c r="B278" s="346" t="s">
        <v>49</v>
      </c>
      <c r="C278" s="346" t="s">
        <v>50</v>
      </c>
      <c r="D278" s="346" t="str">
        <f t="shared" si="8"/>
        <v>Bereich_4_242 - Berufsgattung 3</v>
      </c>
      <c r="E278" s="347">
        <v>8.61</v>
      </c>
      <c r="F278" s="607"/>
      <c r="G278" s="352" t="str">
        <f t="shared" si="9"/>
        <v>Spanende Metallbearbeitung [Spezialist]</v>
      </c>
      <c r="H278" s="281"/>
      <c r="I278" s="152"/>
      <c r="J278" s="152"/>
    </row>
    <row r="279" spans="1:10" s="349" customFormat="1" ht="15" hidden="1" customHeight="1" x14ac:dyDescent="0.2">
      <c r="A279" s="416" t="s">
        <v>410</v>
      </c>
      <c r="B279" s="346">
        <v>24422</v>
      </c>
      <c r="C279" s="346" t="s">
        <v>381</v>
      </c>
      <c r="D279" s="346" t="str">
        <f t="shared" si="8"/>
        <v>Bereich_4_24422</v>
      </c>
      <c r="E279" s="347">
        <v>9.93</v>
      </c>
      <c r="F279" s="607"/>
      <c r="G279" s="352" t="str">
        <f t="shared" si="9"/>
        <v>Schweiß-, Verbindungstechnik [Fackraft]</v>
      </c>
      <c r="H279" s="281"/>
      <c r="I279" s="152"/>
      <c r="J279" s="152"/>
    </row>
    <row r="280" spans="1:10" s="349" customFormat="1" ht="15" hidden="1" customHeight="1" x14ac:dyDescent="0.2">
      <c r="A280" s="416" t="s">
        <v>410</v>
      </c>
      <c r="B280" s="346" t="s">
        <v>51</v>
      </c>
      <c r="C280" s="346" t="s">
        <v>52</v>
      </c>
      <c r="D280" s="346" t="str">
        <f t="shared" si="8"/>
        <v>Bereich_4_24422_G</v>
      </c>
      <c r="E280" s="347">
        <v>11.85</v>
      </c>
      <c r="F280" s="607"/>
      <c r="G280" s="352" t="str">
        <f t="shared" si="9"/>
        <v>Gasschweißen (G) [Fachkraft]</v>
      </c>
      <c r="H280" s="281"/>
      <c r="I280" s="152"/>
      <c r="J280" s="152"/>
    </row>
    <row r="281" spans="1:10" s="349" customFormat="1" ht="15" hidden="1" customHeight="1" x14ac:dyDescent="0.2">
      <c r="A281" s="416" t="s">
        <v>410</v>
      </c>
      <c r="B281" s="346" t="s">
        <v>53</v>
      </c>
      <c r="C281" s="346" t="s">
        <v>54</v>
      </c>
      <c r="D281" s="346" t="str">
        <f t="shared" si="8"/>
        <v>Bereich_4_24422_E</v>
      </c>
      <c r="E281" s="347">
        <v>13.55</v>
      </c>
      <c r="F281" s="607"/>
      <c r="G281" s="352" t="str">
        <f t="shared" si="9"/>
        <v>Lichtbogenschweißen (E) [Fachkraft]</v>
      </c>
      <c r="H281" s="281"/>
      <c r="I281" s="152"/>
      <c r="J281" s="152"/>
    </row>
    <row r="282" spans="1:10" s="349" customFormat="1" ht="15" hidden="1" customHeight="1" x14ac:dyDescent="0.2">
      <c r="A282" s="416" t="s">
        <v>410</v>
      </c>
      <c r="B282" s="346" t="s">
        <v>55</v>
      </c>
      <c r="C282" s="346" t="s">
        <v>56</v>
      </c>
      <c r="D282" s="346" t="str">
        <f t="shared" si="8"/>
        <v>Bereich_4_24422_WIG_St</v>
      </c>
      <c r="E282" s="347">
        <v>15.07</v>
      </c>
      <c r="F282" s="607"/>
      <c r="G282" s="352" t="str">
        <f t="shared" si="9"/>
        <v>Wolfram-Inertgasschweißen (WIG) - Werkstoff Stahl (St) [Fachkraft]</v>
      </c>
      <c r="H282" s="281"/>
      <c r="I282" s="152"/>
      <c r="J282" s="152"/>
    </row>
    <row r="283" spans="1:10" s="349" customFormat="1" ht="15" hidden="1" customHeight="1" x14ac:dyDescent="0.2">
      <c r="A283" s="416" t="s">
        <v>410</v>
      </c>
      <c r="B283" s="346" t="s">
        <v>57</v>
      </c>
      <c r="C283" s="346" t="s">
        <v>58</v>
      </c>
      <c r="D283" s="346" t="str">
        <f t="shared" si="8"/>
        <v>Bereich_4_24422_WIG_CrNi</v>
      </c>
      <c r="E283" s="347">
        <v>17.489999999999998</v>
      </c>
      <c r="F283" s="607"/>
      <c r="G283" s="352" t="str">
        <f t="shared" si="9"/>
        <v>Wolfram-Inertgasschweißen (WIG) - Werkstoff Chrom/Nickel (CrNi) [Fachkraft]</v>
      </c>
      <c r="H283" s="281"/>
      <c r="I283" s="152"/>
      <c r="J283" s="152"/>
    </row>
    <row r="284" spans="1:10" s="349" customFormat="1" ht="15" hidden="1" customHeight="1" x14ac:dyDescent="0.2">
      <c r="A284" s="416" t="s">
        <v>410</v>
      </c>
      <c r="B284" s="346" t="s">
        <v>59</v>
      </c>
      <c r="C284" s="346" t="s">
        <v>60</v>
      </c>
      <c r="D284" s="346" t="str">
        <f t="shared" si="8"/>
        <v>Bereich_4_24422_WIG_Al</v>
      </c>
      <c r="E284" s="347">
        <v>17.18</v>
      </c>
      <c r="F284" s="607"/>
      <c r="G284" s="352" t="str">
        <f t="shared" si="9"/>
        <v>Wolfram-Inertgasschweißen (WIG) - Werkstoff Aluminium (Al) [Fachkraft]</v>
      </c>
      <c r="H284" s="281"/>
      <c r="I284" s="152"/>
      <c r="J284" s="152"/>
    </row>
    <row r="285" spans="1:10" s="349" customFormat="1" ht="15" hidden="1" customHeight="1" x14ac:dyDescent="0.2">
      <c r="A285" s="416" t="s">
        <v>410</v>
      </c>
      <c r="B285" s="346" t="s">
        <v>61</v>
      </c>
      <c r="C285" s="346" t="s">
        <v>62</v>
      </c>
      <c r="D285" s="346" t="str">
        <f t="shared" si="8"/>
        <v>Bereich_4_24422_WIG_Cu</v>
      </c>
      <c r="E285" s="347">
        <v>12.55</v>
      </c>
      <c r="F285" s="607"/>
      <c r="G285" s="352" t="str">
        <f t="shared" si="9"/>
        <v>Wolfram-Inertgasschweißen (WIG) - Werkstoff Kupfer (Cu) [Fachkraft]</v>
      </c>
      <c r="H285" s="281"/>
      <c r="I285" s="152"/>
      <c r="J285" s="152"/>
    </row>
    <row r="286" spans="1:10" s="349" customFormat="1" ht="15" hidden="1" customHeight="1" x14ac:dyDescent="0.2">
      <c r="A286" s="416" t="s">
        <v>410</v>
      </c>
      <c r="B286" s="346" t="s">
        <v>63</v>
      </c>
      <c r="C286" s="346" t="s">
        <v>64</v>
      </c>
      <c r="D286" s="346" t="str">
        <f t="shared" si="8"/>
        <v>Bereich_4_24422_MSG_St</v>
      </c>
      <c r="E286" s="347">
        <v>14.95</v>
      </c>
      <c r="F286" s="607"/>
      <c r="G286" s="352" t="str">
        <f t="shared" si="9"/>
        <v>Metallschutzgasschweißen Metallaktivgas (MAG), Metallinertgas (MIG) - Werkstoff Stahl (St) [Fachkraft]</v>
      </c>
      <c r="H286" s="281"/>
      <c r="I286" s="152"/>
      <c r="J286" s="152"/>
    </row>
    <row r="287" spans="1:10" s="349" customFormat="1" ht="15" hidden="1" customHeight="1" x14ac:dyDescent="0.2">
      <c r="A287" s="416" t="s">
        <v>410</v>
      </c>
      <c r="B287" s="346" t="s">
        <v>65</v>
      </c>
      <c r="C287" s="346" t="s">
        <v>66</v>
      </c>
      <c r="D287" s="346" t="str">
        <f t="shared" si="8"/>
        <v>Bereich_4_24422_MSG_CrNi</v>
      </c>
      <c r="E287" s="347">
        <v>18.16</v>
      </c>
      <c r="F287" s="607"/>
      <c r="G287" s="352" t="str">
        <f t="shared" si="9"/>
        <v>Metallschutzgasschweißen Metallaktivgas (MAG), Metallinertgas (MIG) - Werkstoff Chrom/Nickel (CrNi) [Fachkraft]</v>
      </c>
      <c r="H287" s="281"/>
      <c r="I287" s="152"/>
      <c r="J287" s="152"/>
    </row>
    <row r="288" spans="1:10" s="349" customFormat="1" ht="15" hidden="1" customHeight="1" x14ac:dyDescent="0.2">
      <c r="A288" s="416" t="s">
        <v>410</v>
      </c>
      <c r="B288" s="346" t="s">
        <v>67</v>
      </c>
      <c r="C288" s="346" t="s">
        <v>68</v>
      </c>
      <c r="D288" s="346" t="str">
        <f t="shared" si="8"/>
        <v>Bereich_4_24422_MSG_Al</v>
      </c>
      <c r="E288" s="347">
        <v>14.7</v>
      </c>
      <c r="F288" s="607"/>
      <c r="G288" s="352" t="str">
        <f t="shared" si="9"/>
        <v>Metallschutzgasschweißen Metallaktivgas (MAG), Metallinertgas (MIG) - Werkstoff Aluminium (Al) [Fachkraft]</v>
      </c>
      <c r="H288" s="281"/>
      <c r="I288" s="152"/>
      <c r="J288" s="152"/>
    </row>
    <row r="289" spans="1:10" s="349" customFormat="1" ht="15" hidden="1" customHeight="1" x14ac:dyDescent="0.2">
      <c r="A289" s="416" t="s">
        <v>410</v>
      </c>
      <c r="B289" s="346" t="s">
        <v>69</v>
      </c>
      <c r="C289" s="346" t="s">
        <v>70</v>
      </c>
      <c r="D289" s="346" t="str">
        <f t="shared" si="8"/>
        <v>Bereich_4_24422_B</v>
      </c>
      <c r="E289" s="347">
        <v>12.51</v>
      </c>
      <c r="F289" s="607"/>
      <c r="G289" s="352" t="str">
        <f t="shared" si="9"/>
        <v>Brennschneiden [Fachkraft]</v>
      </c>
      <c r="H289" s="281"/>
      <c r="I289" s="152"/>
      <c r="J289" s="152"/>
    </row>
    <row r="290" spans="1:10" s="349" customFormat="1" ht="15" hidden="1" customHeight="1" x14ac:dyDescent="0.2">
      <c r="A290" s="416" t="s">
        <v>410</v>
      </c>
      <c r="B290" s="346" t="s">
        <v>382</v>
      </c>
      <c r="C290" s="346" t="s">
        <v>383</v>
      </c>
      <c r="D290" s="346" t="str">
        <f t="shared" si="8"/>
        <v>Bereich_4_24422_S</v>
      </c>
      <c r="E290" s="347">
        <v>12.55</v>
      </c>
      <c r="F290" s="607"/>
      <c r="G290" s="352" t="str">
        <f t="shared" si="9"/>
        <v>Sonstige Verfahren der Schweiß-, Verbindungstechnik [Fachkraft]</v>
      </c>
      <c r="H290" s="281"/>
      <c r="I290" s="152"/>
      <c r="J290" s="152"/>
    </row>
    <row r="291" spans="1:10" s="349" customFormat="1" ht="15" hidden="1" customHeight="1" x14ac:dyDescent="0.2">
      <c r="A291" s="416" t="s">
        <v>410</v>
      </c>
      <c r="B291" s="346" t="s">
        <v>73</v>
      </c>
      <c r="C291" s="346" t="s">
        <v>74</v>
      </c>
      <c r="D291" s="346" t="str">
        <f t="shared" si="8"/>
        <v>Bereich_4_2442 - Berufsgattung 3 oder 4</v>
      </c>
      <c r="E291" s="347">
        <v>14.62</v>
      </c>
      <c r="F291" s="607"/>
      <c r="G291" s="352" t="str">
        <f t="shared" si="9"/>
        <v>Schweiß-, Verbindungstechnik [Spezialist oder Experte]</v>
      </c>
      <c r="H291" s="281"/>
      <c r="I291" s="152"/>
      <c r="J291" s="152"/>
    </row>
    <row r="292" spans="1:10" s="349" customFormat="1" ht="15" hidden="1" customHeight="1" x14ac:dyDescent="0.2">
      <c r="A292" s="416" t="s">
        <v>410</v>
      </c>
      <c r="B292" s="346" t="s">
        <v>75</v>
      </c>
      <c r="C292" s="346" t="s">
        <v>76</v>
      </c>
      <c r="D292" s="346" t="str">
        <f t="shared" si="8"/>
        <v>Bereich_4_25 - Berufsgattung 2</v>
      </c>
      <c r="E292" s="347">
        <v>7.9</v>
      </c>
      <c r="F292" s="607"/>
      <c r="G292" s="352" t="str">
        <f t="shared" si="9"/>
        <v>Maschinen- und Fahrzeugtechnikberufe [Fachkraft]</v>
      </c>
      <c r="H292" s="281"/>
      <c r="I292" s="152"/>
      <c r="J292" s="152"/>
    </row>
    <row r="293" spans="1:10" s="349" customFormat="1" ht="15" hidden="1" customHeight="1" x14ac:dyDescent="0.2">
      <c r="A293" s="416" t="s">
        <v>410</v>
      </c>
      <c r="B293" s="346" t="s">
        <v>77</v>
      </c>
      <c r="C293" s="346" t="s">
        <v>78</v>
      </c>
      <c r="D293" s="346" t="str">
        <f t="shared" si="8"/>
        <v>Bereich_4_26 - Berufsgattung 2</v>
      </c>
      <c r="E293" s="347">
        <v>7.05</v>
      </c>
      <c r="F293" s="607"/>
      <c r="G293" s="352" t="str">
        <f t="shared" si="9"/>
        <v>Mechatronik-, Energie- und Elektroberufe [Fachkraft]</v>
      </c>
      <c r="H293" s="281"/>
      <c r="I293" s="152"/>
      <c r="J293" s="152"/>
    </row>
    <row r="294" spans="1:10" s="349" customFormat="1" ht="15" hidden="1" customHeight="1" x14ac:dyDescent="0.2">
      <c r="A294" s="416" t="s">
        <v>410</v>
      </c>
      <c r="B294" s="346" t="s">
        <v>384</v>
      </c>
      <c r="C294" s="346" t="s">
        <v>385</v>
      </c>
      <c r="D294" s="346" t="str">
        <f t="shared" si="8"/>
        <v>Bereich_4_26 - Berufsgattung 3 oder 4</v>
      </c>
      <c r="E294" s="347">
        <v>7.36</v>
      </c>
      <c r="F294" s="607"/>
      <c r="G294" s="352" t="str">
        <f t="shared" si="9"/>
        <v>Mechatronik-, Energie- und Elektroberufe [Spezialist oder Experte]</v>
      </c>
      <c r="H294" s="281"/>
      <c r="I294" s="152"/>
      <c r="J294" s="152"/>
    </row>
    <row r="295" spans="1:10" s="349" customFormat="1" ht="15" hidden="1" customHeight="1" x14ac:dyDescent="0.2">
      <c r="A295" s="416" t="s">
        <v>410</v>
      </c>
      <c r="B295" s="346" t="s">
        <v>81</v>
      </c>
      <c r="C295" s="346" t="s">
        <v>82</v>
      </c>
      <c r="D295" s="346" t="str">
        <f t="shared" si="8"/>
        <v>Bereich_4_27 - Berufsgattung 2</v>
      </c>
      <c r="E295" s="347">
        <v>9.2799999999999994</v>
      </c>
      <c r="F295" s="607"/>
      <c r="G295" s="352" t="str">
        <f t="shared" si="9"/>
        <v>Technisches Zeichnen, Konstruktion, Modellbau [Fachkraft]</v>
      </c>
      <c r="H295" s="281"/>
      <c r="I295" s="152"/>
      <c r="J295" s="152"/>
    </row>
    <row r="296" spans="1:10" s="349" customFormat="1" ht="15" hidden="1" customHeight="1" x14ac:dyDescent="0.2">
      <c r="A296" s="416" t="s">
        <v>410</v>
      </c>
      <c r="B296" s="346" t="s">
        <v>83</v>
      </c>
      <c r="C296" s="346" t="s">
        <v>84</v>
      </c>
      <c r="D296" s="346" t="str">
        <f t="shared" si="8"/>
        <v>Bereich_4_27 - Berufsgattung 3</v>
      </c>
      <c r="E296" s="347">
        <v>10.44</v>
      </c>
      <c r="F296" s="607"/>
      <c r="G296" s="352" t="str">
        <f t="shared" si="9"/>
        <v>Konstruktions- und Gerätebau, technische Qualitätssicherung [Spezialist]</v>
      </c>
      <c r="H296" s="281"/>
      <c r="I296" s="152"/>
      <c r="J296" s="152"/>
    </row>
    <row r="297" spans="1:10" s="349" customFormat="1" ht="15" hidden="1" customHeight="1" x14ac:dyDescent="0.2">
      <c r="A297" s="416" t="s">
        <v>410</v>
      </c>
      <c r="B297" s="346" t="s">
        <v>85</v>
      </c>
      <c r="C297" s="346" t="s">
        <v>86</v>
      </c>
      <c r="D297" s="346" t="str">
        <f t="shared" si="8"/>
        <v>Bereich_4_29 - Berufsgattung 1 oder 2</v>
      </c>
      <c r="E297" s="347">
        <v>4.9000000000000004</v>
      </c>
      <c r="F297" s="607"/>
      <c r="G297" s="352" t="str">
        <f t="shared" si="9"/>
        <v>Lebensmittelherstellung und -verarbeitung [Helfer oder Fachkraft]</v>
      </c>
      <c r="H297" s="281"/>
      <c r="I297" s="152"/>
      <c r="J297" s="152"/>
    </row>
    <row r="298" spans="1:10" s="349" customFormat="1" ht="15" hidden="1" customHeight="1" x14ac:dyDescent="0.2">
      <c r="A298" s="416" t="s">
        <v>410</v>
      </c>
      <c r="B298" s="346" t="s">
        <v>386</v>
      </c>
      <c r="C298" s="346" t="s">
        <v>387</v>
      </c>
      <c r="D298" s="346" t="str">
        <f t="shared" si="8"/>
        <v>Bereich_4_3 - Berufsgruppe 3 oder 4</v>
      </c>
      <c r="E298" s="347">
        <v>7.38</v>
      </c>
      <c r="F298" s="607"/>
      <c r="G298" s="352" t="str">
        <f t="shared" si="9"/>
        <v>Bau, Architektur, Vermessung, Gebäudetechnik [Spezialist oder Experte]</v>
      </c>
      <c r="H298" s="281"/>
      <c r="I298" s="152"/>
      <c r="J298" s="152"/>
    </row>
    <row r="299" spans="1:10" s="349" customFormat="1" ht="15" hidden="1" customHeight="1" x14ac:dyDescent="0.2">
      <c r="A299" s="416" t="s">
        <v>410</v>
      </c>
      <c r="B299" s="346" t="s">
        <v>87</v>
      </c>
      <c r="C299" s="346" t="s">
        <v>88</v>
      </c>
      <c r="D299" s="346" t="str">
        <f t="shared" si="8"/>
        <v>Bereich_4_32 - Berufsgattung 1 oder 2</v>
      </c>
      <c r="E299" s="347">
        <v>6.41</v>
      </c>
      <c r="F299" s="607"/>
      <c r="G299" s="352" t="str">
        <f t="shared" si="9"/>
        <v>Hoch- und Tiefbauberufe [Helfer oder Fachkraft]</v>
      </c>
      <c r="H299" s="281"/>
      <c r="I299" s="152"/>
      <c r="J299" s="152"/>
    </row>
    <row r="300" spans="1:10" s="349" customFormat="1" ht="15" hidden="1" customHeight="1" x14ac:dyDescent="0.2">
      <c r="A300" s="416" t="s">
        <v>410</v>
      </c>
      <c r="B300" s="346">
        <v>32162</v>
      </c>
      <c r="C300" s="346" t="s">
        <v>388</v>
      </c>
      <c r="D300" s="346" t="str">
        <f t="shared" si="8"/>
        <v>Bereich_4_32162</v>
      </c>
      <c r="E300" s="347">
        <v>22.74</v>
      </c>
      <c r="F300" s="607"/>
      <c r="G300" s="352" t="str">
        <f t="shared" si="9"/>
        <v>Industriekletterer [Fachkraft]</v>
      </c>
      <c r="H300" s="281"/>
      <c r="I300" s="152"/>
      <c r="J300" s="152"/>
    </row>
    <row r="301" spans="1:10" s="349" customFormat="1" ht="15" hidden="1" customHeight="1" x14ac:dyDescent="0.2">
      <c r="A301" s="416" t="s">
        <v>410</v>
      </c>
      <c r="B301" s="346" t="s">
        <v>89</v>
      </c>
      <c r="C301" s="346" t="s">
        <v>90</v>
      </c>
      <c r="D301" s="346" t="str">
        <f t="shared" si="8"/>
        <v>Bereich_4_33 - Berufsgattung 1 oder 2</v>
      </c>
      <c r="E301" s="347">
        <v>5.0199999999999996</v>
      </c>
      <c r="F301" s="607"/>
      <c r="G301" s="352" t="str">
        <f t="shared" si="9"/>
        <v>(Innen-) Ausbauberufe [Helfer oder Fachkraft]</v>
      </c>
      <c r="H301" s="281"/>
      <c r="I301" s="152"/>
      <c r="J301" s="152"/>
    </row>
    <row r="302" spans="1:10" s="349" customFormat="1" ht="15" hidden="1" customHeight="1" x14ac:dyDescent="0.2">
      <c r="A302" s="416" t="s">
        <v>410</v>
      </c>
      <c r="B302" s="346" t="s">
        <v>91</v>
      </c>
      <c r="C302" s="346" t="s">
        <v>92</v>
      </c>
      <c r="D302" s="346" t="str">
        <f t="shared" si="8"/>
        <v>Bereich_4_34 - Berufsgattung 2</v>
      </c>
      <c r="E302" s="347">
        <v>6.85</v>
      </c>
      <c r="F302" s="607"/>
      <c r="G302" s="352" t="str">
        <f t="shared" si="9"/>
        <v>Gebäudetechnik und versorgungstechnische Berufe [Fachkraft]</v>
      </c>
      <c r="H302" s="281"/>
      <c r="I302" s="152"/>
      <c r="J302" s="152"/>
    </row>
    <row r="303" spans="1:10" s="349" customFormat="1" ht="15" hidden="1" customHeight="1" x14ac:dyDescent="0.2">
      <c r="A303" s="416" t="s">
        <v>410</v>
      </c>
      <c r="B303" s="346" t="s">
        <v>389</v>
      </c>
      <c r="C303" s="346" t="s">
        <v>390</v>
      </c>
      <c r="D303" s="346" t="str">
        <f t="shared" si="8"/>
        <v>Bereich_4_41 - Berufsgattung 1 oder 2</v>
      </c>
      <c r="E303" s="347">
        <v>9.52</v>
      </c>
      <c r="F303" s="607"/>
      <c r="G303" s="352" t="str">
        <f t="shared" si="9"/>
        <v>Mathematik-, Biologie-, Physikberufe [Helfer oder Fachkraft]</v>
      </c>
      <c r="H303" s="281"/>
      <c r="I303" s="152"/>
      <c r="J303" s="152"/>
    </row>
    <row r="304" spans="1:10" s="349" customFormat="1" ht="15" hidden="1" customHeight="1" x14ac:dyDescent="0.2">
      <c r="A304" s="416" t="s">
        <v>410</v>
      </c>
      <c r="B304" s="346" t="s">
        <v>391</v>
      </c>
      <c r="C304" s="346" t="s">
        <v>392</v>
      </c>
      <c r="D304" s="346" t="str">
        <f t="shared" si="8"/>
        <v>Bereich_4_41 - Berufsgattung 3 oder 4</v>
      </c>
      <c r="E304" s="347">
        <v>9.52</v>
      </c>
      <c r="F304" s="607"/>
      <c r="G304" s="352" t="str">
        <f t="shared" si="9"/>
        <v>Mathematik-, Biologie-, Physikberufe [Spezialist oder Experte]</v>
      </c>
      <c r="H304" s="281"/>
      <c r="I304" s="152"/>
      <c r="J304" s="152"/>
    </row>
    <row r="305" spans="1:10" s="349" customFormat="1" ht="15" hidden="1" customHeight="1" x14ac:dyDescent="0.2">
      <c r="A305" s="416" t="s">
        <v>410</v>
      </c>
      <c r="B305" s="346" t="s">
        <v>393</v>
      </c>
      <c r="C305" s="346" t="s">
        <v>394</v>
      </c>
      <c r="D305" s="346" t="str">
        <f t="shared" si="8"/>
        <v>Bereich_4_42 - Berufsgattung 3 oder 4</v>
      </c>
      <c r="E305" s="347">
        <v>9.2100000000000009</v>
      </c>
      <c r="F305" s="607"/>
      <c r="G305" s="352" t="str">
        <f t="shared" si="9"/>
        <v>Geologie-, Geographie-, Umweltschutzberufe [Spezialist oder Experte]</v>
      </c>
      <c r="H305" s="281"/>
      <c r="I305" s="152"/>
      <c r="J305" s="152"/>
    </row>
    <row r="306" spans="1:10" s="349" customFormat="1" ht="15" hidden="1" customHeight="1" x14ac:dyDescent="0.2">
      <c r="A306" s="416" t="s">
        <v>410</v>
      </c>
      <c r="B306" s="346" t="s">
        <v>97</v>
      </c>
      <c r="C306" s="346" t="s">
        <v>98</v>
      </c>
      <c r="D306" s="346" t="str">
        <f t="shared" si="8"/>
        <v>Bereich_4_43 - Berufsgattung 2</v>
      </c>
      <c r="E306" s="347">
        <v>8.85</v>
      </c>
      <c r="F306" s="607"/>
      <c r="G306" s="352" t="str">
        <f t="shared" si="9"/>
        <v>Informatik und andere IKT-Berufe [Fachkraft]</v>
      </c>
      <c r="H306" s="281"/>
      <c r="I306" s="152"/>
      <c r="J306" s="152"/>
    </row>
    <row r="307" spans="1:10" s="349" customFormat="1" ht="15" hidden="1" customHeight="1" x14ac:dyDescent="0.2">
      <c r="A307" s="416" t="s">
        <v>410</v>
      </c>
      <c r="B307" s="346" t="s">
        <v>99</v>
      </c>
      <c r="C307" s="346" t="s">
        <v>100</v>
      </c>
      <c r="D307" s="346" t="str">
        <f t="shared" si="8"/>
        <v>Bereich_4_43 - Berufsgattung 3</v>
      </c>
      <c r="E307" s="347">
        <v>9.7200000000000006</v>
      </c>
      <c r="F307" s="607"/>
      <c r="G307" s="352" t="str">
        <f t="shared" si="9"/>
        <v>Informatik und andere IKT-Berufe [Spezialist]</v>
      </c>
      <c r="H307" s="281"/>
      <c r="I307" s="152"/>
      <c r="J307" s="152"/>
    </row>
    <row r="308" spans="1:10" s="349" customFormat="1" ht="15" hidden="1" customHeight="1" x14ac:dyDescent="0.2">
      <c r="A308" s="416" t="s">
        <v>410</v>
      </c>
      <c r="B308" s="346" t="s">
        <v>101</v>
      </c>
      <c r="C308" s="346" t="s">
        <v>102</v>
      </c>
      <c r="D308" s="346" t="str">
        <f t="shared" si="8"/>
        <v>Bereich_4_43 - Berufsgattung 4</v>
      </c>
      <c r="E308" s="347">
        <v>11.07</v>
      </c>
      <c r="F308" s="607"/>
      <c r="G308" s="352" t="str">
        <f t="shared" si="9"/>
        <v>Informatik und andere IKT-Berufe [Experte]</v>
      </c>
      <c r="H308" s="281"/>
      <c r="I308" s="152"/>
      <c r="J308" s="152"/>
    </row>
    <row r="309" spans="1:10" s="349" customFormat="1" ht="15" hidden="1" customHeight="1" x14ac:dyDescent="0.2">
      <c r="A309" s="416" t="s">
        <v>410</v>
      </c>
      <c r="B309" s="346" t="s">
        <v>103</v>
      </c>
      <c r="C309" s="346" t="s">
        <v>104</v>
      </c>
      <c r="D309" s="346" t="str">
        <f t="shared" si="8"/>
        <v>Bereich_4_51 - Berufsgattung 1 oder 2</v>
      </c>
      <c r="E309" s="347">
        <v>6.26</v>
      </c>
      <c r="F309" s="607"/>
      <c r="G309" s="352" t="str">
        <f t="shared" si="9"/>
        <v>Verkehr, Logistik (außer Fahrzeugführung) [Helfer oder Fachkraft]</v>
      </c>
      <c r="H309" s="281"/>
      <c r="I309" s="152"/>
      <c r="J309" s="152"/>
    </row>
    <row r="310" spans="1:10" s="349" customFormat="1" ht="15" hidden="1" customHeight="1" x14ac:dyDescent="0.2">
      <c r="A310" s="416" t="s">
        <v>410</v>
      </c>
      <c r="B310" s="346" t="s">
        <v>105</v>
      </c>
      <c r="C310" s="346" t="s">
        <v>106</v>
      </c>
      <c r="D310" s="346" t="str">
        <f t="shared" si="8"/>
        <v>Bereich_4_51 - Berufsgattung 3</v>
      </c>
      <c r="E310" s="347">
        <v>8.2100000000000009</v>
      </c>
      <c r="F310" s="607"/>
      <c r="G310" s="352" t="str">
        <f t="shared" si="9"/>
        <v xml:space="preserve">Verkehr, Logistik (außer Fahrzeugführung) [Spezialist] </v>
      </c>
      <c r="H310" s="281"/>
      <c r="I310" s="152"/>
      <c r="J310" s="152"/>
    </row>
    <row r="311" spans="1:10" s="349" customFormat="1" ht="15" hidden="1" customHeight="1" x14ac:dyDescent="0.2">
      <c r="A311" s="416" t="s">
        <v>410</v>
      </c>
      <c r="B311" s="346" t="s">
        <v>107</v>
      </c>
      <c r="C311" s="346" t="s">
        <v>108</v>
      </c>
      <c r="D311" s="346" t="str">
        <f t="shared" si="8"/>
        <v>Bereich_4_5252 - Berufsgattung 2</v>
      </c>
      <c r="E311" s="347">
        <v>12.14</v>
      </c>
      <c r="F311" s="607"/>
      <c r="G311" s="352" t="str">
        <f t="shared" si="9"/>
        <v>Führer von Erdbewegungs- und verwandten Maschinen [Fachkraft]</v>
      </c>
      <c r="H311" s="281"/>
      <c r="I311" s="152"/>
      <c r="J311" s="152"/>
    </row>
    <row r="312" spans="1:10" s="349" customFormat="1" ht="15" hidden="1" customHeight="1" x14ac:dyDescent="0.2">
      <c r="A312" s="416" t="s">
        <v>410</v>
      </c>
      <c r="B312" s="346" t="s">
        <v>109</v>
      </c>
      <c r="C312" s="346" t="s">
        <v>110</v>
      </c>
      <c r="D312" s="346" t="str">
        <f t="shared" si="8"/>
        <v>Bereich_4_5253 - Berufsgattung 1</v>
      </c>
      <c r="E312" s="347">
        <v>9.17</v>
      </c>
      <c r="F312" s="607"/>
      <c r="G312" s="352" t="str">
        <f t="shared" si="9"/>
        <v>Kranführer, Bediener Hebeeinrichtungen [Helfer]</v>
      </c>
      <c r="H312" s="281"/>
      <c r="I312" s="152"/>
      <c r="J312" s="152"/>
    </row>
    <row r="313" spans="1:10" s="349" customFormat="1" ht="15" hidden="1" customHeight="1" x14ac:dyDescent="0.2">
      <c r="A313" s="416" t="s">
        <v>410</v>
      </c>
      <c r="B313" s="346" t="s">
        <v>111</v>
      </c>
      <c r="C313" s="346" t="s">
        <v>112</v>
      </c>
      <c r="D313" s="346" t="str">
        <f t="shared" si="8"/>
        <v>Bereich_4_5253 - Berufsgattung 2</v>
      </c>
      <c r="E313" s="347">
        <v>14.16</v>
      </c>
      <c r="F313" s="607"/>
      <c r="G313" s="352" t="str">
        <f t="shared" si="9"/>
        <v>Kranführer, Bediener Hebeeinrichtungen [Fachkraft]</v>
      </c>
      <c r="H313" s="281"/>
      <c r="I313" s="152"/>
      <c r="J313" s="152"/>
    </row>
    <row r="314" spans="1:10" s="349" customFormat="1" ht="15" hidden="1" customHeight="1" x14ac:dyDescent="0.2">
      <c r="A314" s="416" t="s">
        <v>410</v>
      </c>
      <c r="B314" s="346" t="s">
        <v>113</v>
      </c>
      <c r="C314" s="346" t="s">
        <v>114</v>
      </c>
      <c r="D314" s="346" t="str">
        <f t="shared" si="8"/>
        <v>Bereich_4_53 - Berufsgattung 2</v>
      </c>
      <c r="E314" s="347">
        <v>8.08</v>
      </c>
      <c r="F314" s="607"/>
      <c r="G314" s="352" t="str">
        <f t="shared" si="9"/>
        <v>Schutz-, Sicherheits-, Überwachungsberufe [Fachkraft]</v>
      </c>
      <c r="H314" s="281"/>
      <c r="I314" s="152"/>
      <c r="J314" s="152"/>
    </row>
    <row r="315" spans="1:10" s="349" customFormat="1" ht="15" hidden="1" customHeight="1" x14ac:dyDescent="0.2">
      <c r="A315" s="416" t="s">
        <v>410</v>
      </c>
      <c r="B315" s="346" t="s">
        <v>117</v>
      </c>
      <c r="C315" s="346" t="s">
        <v>118</v>
      </c>
      <c r="D315" s="346" t="str">
        <f t="shared" si="8"/>
        <v>Bereich_4_54 - Berufsgattung 1 oder 2</v>
      </c>
      <c r="E315" s="347">
        <v>5</v>
      </c>
      <c r="F315" s="607"/>
      <c r="G315" s="352" t="str">
        <f t="shared" si="9"/>
        <v>Reinigungsberufe [Helfer oder Fachkraft]</v>
      </c>
      <c r="H315" s="281"/>
      <c r="I315" s="152"/>
      <c r="J315" s="152"/>
    </row>
    <row r="316" spans="1:10" s="349" customFormat="1" ht="15" hidden="1" customHeight="1" x14ac:dyDescent="0.2">
      <c r="A316" s="416" t="s">
        <v>410</v>
      </c>
      <c r="B316" s="346" t="s">
        <v>119</v>
      </c>
      <c r="C316" s="346" t="s">
        <v>120</v>
      </c>
      <c r="D316" s="346" t="str">
        <f t="shared" si="8"/>
        <v>Bereich_4_61 - Berufsgattung 2</v>
      </c>
      <c r="E316" s="347">
        <v>5.78</v>
      </c>
      <c r="F316" s="607"/>
      <c r="G316" s="352" t="str">
        <f t="shared" si="9"/>
        <v>Einkaufs-, Vertriebs- und Handelsberufe [Fachkraft]</v>
      </c>
      <c r="H316" s="281"/>
      <c r="I316" s="152"/>
      <c r="J316" s="152"/>
    </row>
    <row r="317" spans="1:10" s="349" customFormat="1" ht="15" hidden="1" customHeight="1" x14ac:dyDescent="0.2">
      <c r="A317" s="416" t="s">
        <v>410</v>
      </c>
      <c r="B317" s="346" t="s">
        <v>395</v>
      </c>
      <c r="C317" s="346" t="s">
        <v>396</v>
      </c>
      <c r="D317" s="346" t="str">
        <f t="shared" si="8"/>
        <v>Bereich_4_61 - Berufsgattung 3 oder 4</v>
      </c>
      <c r="E317" s="347">
        <v>6.8</v>
      </c>
      <c r="F317" s="607"/>
      <c r="G317" s="352" t="str">
        <f t="shared" si="9"/>
        <v>Einkaufs-, Vertriebs- und Handelsberufe [Spezialist oder Experte]</v>
      </c>
      <c r="H317" s="281"/>
      <c r="I317" s="152"/>
      <c r="J317" s="152"/>
    </row>
    <row r="318" spans="1:10" s="349" customFormat="1" ht="15" hidden="1" customHeight="1" x14ac:dyDescent="0.2">
      <c r="A318" s="416" t="s">
        <v>410</v>
      </c>
      <c r="B318" s="346" t="s">
        <v>123</v>
      </c>
      <c r="C318" s="346" t="s">
        <v>124</v>
      </c>
      <c r="D318" s="346" t="str">
        <f t="shared" si="8"/>
        <v>Bereich_4_62 - Berufsgattung 1 oder 2</v>
      </c>
      <c r="E318" s="347">
        <v>5.01</v>
      </c>
      <c r="F318" s="607"/>
      <c r="G318" s="352" t="str">
        <f t="shared" si="9"/>
        <v>Verkaufsberufe [Helfer oder Fachkraft]</v>
      </c>
      <c r="H318" s="281"/>
      <c r="I318" s="152"/>
      <c r="J318" s="152"/>
    </row>
    <row r="319" spans="1:10" s="349" customFormat="1" ht="15" hidden="1" customHeight="1" x14ac:dyDescent="0.2">
      <c r="A319" s="416" t="s">
        <v>410</v>
      </c>
      <c r="B319" s="346" t="s">
        <v>125</v>
      </c>
      <c r="C319" s="346" t="s">
        <v>126</v>
      </c>
      <c r="D319" s="346" t="str">
        <f t="shared" si="8"/>
        <v>Bereich_4_63 - Berufsgattung 1 oder 2</v>
      </c>
      <c r="E319" s="347">
        <v>4.84</v>
      </c>
      <c r="F319" s="607"/>
      <c r="G319" s="352" t="str">
        <f t="shared" si="9"/>
        <v>Tourismus-, Hotel- und Gaststättenberufe [Helfer oder Fachkraft]</v>
      </c>
      <c r="H319" s="281"/>
      <c r="I319" s="152"/>
      <c r="J319" s="152"/>
    </row>
    <row r="320" spans="1:10" s="349" customFormat="1" ht="15" hidden="1" customHeight="1" x14ac:dyDescent="0.2">
      <c r="A320" s="416" t="s">
        <v>410</v>
      </c>
      <c r="B320" s="346" t="s">
        <v>311</v>
      </c>
      <c r="C320" s="346" t="s">
        <v>312</v>
      </c>
      <c r="D320" s="346" t="str">
        <f t="shared" si="8"/>
        <v>Bereich_4_63 - Berufsgattung 3 oder 4</v>
      </c>
      <c r="E320" s="347">
        <v>6.48</v>
      </c>
      <c r="F320" s="607"/>
      <c r="G320" s="352" t="str">
        <f t="shared" si="9"/>
        <v>Tourismus-, Hotel- und Gaststättenberufe [Spezialist oder Experte]</v>
      </c>
      <c r="H320" s="281"/>
      <c r="I320" s="152"/>
      <c r="J320" s="152"/>
    </row>
    <row r="321" spans="1:10" s="349" customFormat="1" ht="15" hidden="1" customHeight="1" x14ac:dyDescent="0.2">
      <c r="A321" s="416" t="s">
        <v>410</v>
      </c>
      <c r="B321" s="346" t="s">
        <v>127</v>
      </c>
      <c r="C321" s="346" t="s">
        <v>128</v>
      </c>
      <c r="D321" s="346" t="str">
        <f t="shared" si="8"/>
        <v>Bereich_4_71 - Berufsgattung 1 oder 2</v>
      </c>
      <c r="E321" s="347">
        <v>5.3</v>
      </c>
      <c r="F321" s="607"/>
      <c r="G321" s="352" t="str">
        <f t="shared" si="9"/>
        <v>Unternehmensorganisation, -strategie, Büro und Sekretariat [Helfer oder Fachkraft]</v>
      </c>
      <c r="H321" s="281"/>
      <c r="I321" s="152"/>
      <c r="J321" s="152"/>
    </row>
    <row r="322" spans="1:10" s="349" customFormat="1" ht="15" hidden="1" customHeight="1" x14ac:dyDescent="0.2">
      <c r="A322" s="416" t="s">
        <v>410</v>
      </c>
      <c r="B322" s="346" t="s">
        <v>129</v>
      </c>
      <c r="C322" s="346" t="s">
        <v>130</v>
      </c>
      <c r="D322" s="346" t="str">
        <f t="shared" si="8"/>
        <v>Bereich_4_71 - Berufsgattung 3</v>
      </c>
      <c r="E322" s="347">
        <v>6.71</v>
      </c>
      <c r="F322" s="607"/>
      <c r="G322" s="352" t="str">
        <f t="shared" si="9"/>
        <v>Unternehmensorganisation, -strategie, Büro und Sekretariat [Spezialist]</v>
      </c>
      <c r="H322" s="281"/>
      <c r="I322" s="152"/>
      <c r="J322" s="152"/>
    </row>
    <row r="323" spans="1:10" s="349" customFormat="1" ht="15" hidden="1" customHeight="1" x14ac:dyDescent="0.2">
      <c r="A323" s="416" t="s">
        <v>410</v>
      </c>
      <c r="B323" s="346" t="s">
        <v>131</v>
      </c>
      <c r="C323" s="346" t="s">
        <v>132</v>
      </c>
      <c r="D323" s="346" t="str">
        <f t="shared" si="8"/>
        <v>Bereich_4_71 - Berufsgattung 4</v>
      </c>
      <c r="E323" s="347">
        <v>7.17</v>
      </c>
      <c r="F323" s="607"/>
      <c r="G323" s="352" t="str">
        <f t="shared" si="9"/>
        <v>Unternehmensorganisation, -strategie, Büro und Sekretariat [Experte]</v>
      </c>
      <c r="H323" s="281"/>
      <c r="I323" s="152"/>
      <c r="J323" s="152"/>
    </row>
    <row r="324" spans="1:10" s="349" customFormat="1" ht="15" hidden="1" customHeight="1" x14ac:dyDescent="0.2">
      <c r="A324" s="416" t="s">
        <v>410</v>
      </c>
      <c r="B324" s="346" t="s">
        <v>133</v>
      </c>
      <c r="C324" s="346" t="s">
        <v>134</v>
      </c>
      <c r="D324" s="346" t="str">
        <f t="shared" si="8"/>
        <v>Bereich_4_715 - Berufsgattung 2</v>
      </c>
      <c r="E324" s="347">
        <v>6.08</v>
      </c>
      <c r="F324" s="607"/>
      <c r="G324" s="352" t="str">
        <f t="shared" si="9"/>
        <v>Personalwesen und -dienstleistung [Fachkraft]</v>
      </c>
      <c r="H324" s="281"/>
      <c r="I324" s="152"/>
      <c r="J324" s="152"/>
    </row>
    <row r="325" spans="1:10" s="349" customFormat="1" ht="15" hidden="1" customHeight="1" x14ac:dyDescent="0.2">
      <c r="A325" s="416" t="s">
        <v>410</v>
      </c>
      <c r="B325" s="346" t="s">
        <v>135</v>
      </c>
      <c r="C325" s="346" t="s">
        <v>136</v>
      </c>
      <c r="D325" s="346" t="str">
        <f t="shared" si="8"/>
        <v>Bereich_4_72 - Berufsgattung 2</v>
      </c>
      <c r="E325" s="347">
        <v>5.93</v>
      </c>
      <c r="F325" s="607"/>
      <c r="G325" s="352" t="str">
        <f t="shared" si="9"/>
        <v>Finanzdienstleistungen, Rechnungswesen, Steuerberatung [Fachkraft]</v>
      </c>
      <c r="H325" s="281"/>
      <c r="I325" s="152"/>
      <c r="J325" s="152"/>
    </row>
    <row r="326" spans="1:10" s="349" customFormat="1" ht="15" hidden="1" customHeight="1" x14ac:dyDescent="0.2">
      <c r="A326" s="416" t="s">
        <v>410</v>
      </c>
      <c r="B326" s="346" t="s">
        <v>397</v>
      </c>
      <c r="C326" s="346" t="s">
        <v>398</v>
      </c>
      <c r="D326" s="346" t="str">
        <f t="shared" ref="D326:D389" si="10">CONCATENATE(A326,B326)</f>
        <v>Bereich_4_72 - Berufsgattung 3 oder 4</v>
      </c>
      <c r="E326" s="347">
        <v>6.99</v>
      </c>
      <c r="F326" s="607"/>
      <c r="G326" s="352" t="str">
        <f t="shared" ref="G326:G389" si="11">C326</f>
        <v>Finanzdienstleistungen, Rechnungswesen, Steuerberatung [Spezialist oder Experte]</v>
      </c>
      <c r="H326" s="281"/>
      <c r="I326" s="152"/>
      <c r="J326" s="152"/>
    </row>
    <row r="327" spans="1:10" s="349" customFormat="1" ht="15" hidden="1" customHeight="1" x14ac:dyDescent="0.2">
      <c r="A327" s="416" t="s">
        <v>410</v>
      </c>
      <c r="B327" s="346" t="s">
        <v>139</v>
      </c>
      <c r="C327" s="346" t="s">
        <v>140</v>
      </c>
      <c r="D327" s="346" t="str">
        <f t="shared" si="10"/>
        <v>Bereich_4_73 - Berufsgattung 1 oder 2</v>
      </c>
      <c r="E327" s="347">
        <v>5.68</v>
      </c>
      <c r="F327" s="607"/>
      <c r="G327" s="352" t="str">
        <f t="shared" si="11"/>
        <v>Berufe in Recht und Verwaltung [Helfer oder Fachkraft]</v>
      </c>
      <c r="H327" s="281"/>
      <c r="I327" s="152"/>
      <c r="J327" s="152"/>
    </row>
    <row r="328" spans="1:10" s="349" customFormat="1" ht="15" hidden="1" customHeight="1" x14ac:dyDescent="0.2">
      <c r="A328" s="416" t="s">
        <v>410</v>
      </c>
      <c r="B328" s="346" t="s">
        <v>313</v>
      </c>
      <c r="C328" s="346" t="s">
        <v>314</v>
      </c>
      <c r="D328" s="346" t="str">
        <f t="shared" si="10"/>
        <v>Bereich_4_73 - Berufsgattung 3 oder 4</v>
      </c>
      <c r="E328" s="347">
        <v>8.02</v>
      </c>
      <c r="F328" s="607"/>
      <c r="G328" s="352" t="str">
        <f t="shared" si="11"/>
        <v>Berufe in Recht und Verwaltung [Spezialist oder Experte]</v>
      </c>
      <c r="H328" s="281"/>
      <c r="I328" s="152"/>
      <c r="J328" s="152"/>
    </row>
    <row r="329" spans="1:10" s="349" customFormat="1" ht="15" hidden="1" customHeight="1" x14ac:dyDescent="0.2">
      <c r="A329" s="416" t="s">
        <v>410</v>
      </c>
      <c r="B329" s="346" t="s">
        <v>143</v>
      </c>
      <c r="C329" s="346" t="s">
        <v>144</v>
      </c>
      <c r="D329" s="346" t="str">
        <f t="shared" si="10"/>
        <v>Bereich_4_81 - Berufsgattung 1 oder 2</v>
      </c>
      <c r="E329" s="347">
        <v>5.53</v>
      </c>
      <c r="F329" s="607"/>
      <c r="G329" s="352" t="str">
        <f t="shared" si="11"/>
        <v>Medizinische Gesundheitsberufe [Helfer oder Fachkraft]</v>
      </c>
      <c r="H329" s="281"/>
      <c r="I329" s="152"/>
      <c r="J329" s="152"/>
    </row>
    <row r="330" spans="1:10" s="349" customFormat="1" ht="15" hidden="1" customHeight="1" x14ac:dyDescent="0.2">
      <c r="A330" s="416" t="s">
        <v>410</v>
      </c>
      <c r="B330" s="346" t="s">
        <v>145</v>
      </c>
      <c r="C330" s="346" t="s">
        <v>146</v>
      </c>
      <c r="D330" s="346" t="str">
        <f t="shared" si="10"/>
        <v>Bereich_4_81 - Berufsgattung 3</v>
      </c>
      <c r="E330" s="347">
        <v>6.07</v>
      </c>
      <c r="F330" s="607"/>
      <c r="G330" s="352" t="str">
        <f t="shared" si="11"/>
        <v>Medizinische Gesundheitsberufe [Spezialist]</v>
      </c>
      <c r="H330" s="281"/>
      <c r="I330" s="152"/>
      <c r="J330" s="152"/>
    </row>
    <row r="331" spans="1:10" s="349" customFormat="1" ht="15" hidden="1" customHeight="1" x14ac:dyDescent="0.2">
      <c r="A331" s="416" t="s">
        <v>410</v>
      </c>
      <c r="B331" s="346" t="s">
        <v>147</v>
      </c>
      <c r="C331" s="346" t="s">
        <v>148</v>
      </c>
      <c r="D331" s="346" t="str">
        <f t="shared" si="10"/>
        <v>Bereich_4_81 - Berufsgattung 4</v>
      </c>
      <c r="E331" s="347">
        <v>6.69</v>
      </c>
      <c r="F331" s="607"/>
      <c r="G331" s="352" t="str">
        <f t="shared" si="11"/>
        <v>Medizinische Gesundheitsberufe [Experte]</v>
      </c>
      <c r="H331" s="281"/>
      <c r="I331" s="152"/>
      <c r="J331" s="152"/>
    </row>
    <row r="332" spans="1:10" s="349" customFormat="1" ht="15" hidden="1" customHeight="1" x14ac:dyDescent="0.2">
      <c r="A332" s="416" t="s">
        <v>410</v>
      </c>
      <c r="B332" s="346" t="s">
        <v>399</v>
      </c>
      <c r="C332" s="346" t="s">
        <v>400</v>
      </c>
      <c r="D332" s="346" t="str">
        <f t="shared" si="10"/>
        <v>Bereich_4_82 - Berufsgattung 2</v>
      </c>
      <c r="E332" s="347">
        <v>6.47</v>
      </c>
      <c r="F332" s="607"/>
      <c r="G332" s="352" t="str">
        <f t="shared" si="11"/>
        <v>Nichtmedizinische Gesundheitsberufe, Körperpflege, Medizintechnik [Fachkraft]</v>
      </c>
      <c r="H332" s="281"/>
      <c r="I332" s="152"/>
      <c r="J332" s="152"/>
    </row>
    <row r="333" spans="1:10" s="349" customFormat="1" ht="15" hidden="1" customHeight="1" x14ac:dyDescent="0.2">
      <c r="A333" s="416" t="s">
        <v>410</v>
      </c>
      <c r="B333" s="346" t="s">
        <v>153</v>
      </c>
      <c r="C333" s="346" t="s">
        <v>154</v>
      </c>
      <c r="D333" s="346" t="str">
        <f t="shared" si="10"/>
        <v>Bereich_4_82 - Berufsgattung 3 oder 4</v>
      </c>
      <c r="E333" s="347">
        <v>5.87</v>
      </c>
      <c r="F333" s="607"/>
      <c r="G333" s="352" t="str">
        <f t="shared" si="11"/>
        <v>Nichtmedizinische Gesundheitsberufe, Körperpflege, Medizintechnik [Spezialist oder Experte]</v>
      </c>
      <c r="H333" s="281"/>
      <c r="I333" s="152"/>
      <c r="J333" s="152"/>
    </row>
    <row r="334" spans="1:10" s="349" customFormat="1" ht="15" hidden="1" customHeight="1" x14ac:dyDescent="0.2">
      <c r="A334" s="416" t="s">
        <v>410</v>
      </c>
      <c r="B334" s="346" t="s">
        <v>401</v>
      </c>
      <c r="C334" s="346" t="s">
        <v>152</v>
      </c>
      <c r="D334" s="346" t="str">
        <f t="shared" si="10"/>
        <v>Bereich_4_821 - Berufsgattung 1 oder 2</v>
      </c>
      <c r="E334" s="347">
        <v>5.26</v>
      </c>
      <c r="F334" s="607"/>
      <c r="G334" s="352" t="str">
        <f t="shared" si="11"/>
        <v>Altenpflege [Helfer oder Fachkraft]</v>
      </c>
      <c r="H334" s="281"/>
      <c r="I334" s="152"/>
      <c r="J334" s="152"/>
    </row>
    <row r="335" spans="1:10" s="349" customFormat="1" ht="15" hidden="1" customHeight="1" x14ac:dyDescent="0.2">
      <c r="A335" s="416" t="s">
        <v>410</v>
      </c>
      <c r="B335" s="346" t="s">
        <v>155</v>
      </c>
      <c r="C335" s="346" t="s">
        <v>156</v>
      </c>
      <c r="D335" s="346" t="str">
        <f t="shared" si="10"/>
        <v>Bereich_4_831 - Berufsgattung 1 oder 2</v>
      </c>
      <c r="E335" s="347">
        <v>5.2</v>
      </c>
      <c r="F335" s="607"/>
      <c r="G335" s="352" t="str">
        <f t="shared" si="11"/>
        <v>Erziehung, Sozialarbeit, Heilerziehungspflege [Helfer oder Fachkraft]</v>
      </c>
      <c r="H335" s="281"/>
      <c r="I335" s="152"/>
      <c r="J335" s="152"/>
    </row>
    <row r="336" spans="1:10" s="349" customFormat="1" ht="15" hidden="1" customHeight="1" x14ac:dyDescent="0.2">
      <c r="A336" s="416" t="s">
        <v>410</v>
      </c>
      <c r="B336" s="346" t="s">
        <v>315</v>
      </c>
      <c r="C336" s="346" t="s">
        <v>316</v>
      </c>
      <c r="D336" s="346" t="str">
        <f t="shared" si="10"/>
        <v>Bereich_4_831 - Berufsgattung 3 oder 4</v>
      </c>
      <c r="E336" s="347">
        <v>6.64</v>
      </c>
      <c r="F336" s="607"/>
      <c r="G336" s="352" t="str">
        <f t="shared" si="11"/>
        <v>Erziehung, Sozialarbeit, Heilerziehungspflege [Spezialist oder Experte]</v>
      </c>
      <c r="H336" s="281"/>
      <c r="I336" s="152"/>
      <c r="J336" s="152"/>
    </row>
    <row r="337" spans="1:10" s="349" customFormat="1" ht="15" hidden="1" customHeight="1" x14ac:dyDescent="0.2">
      <c r="A337" s="416" t="s">
        <v>410</v>
      </c>
      <c r="B337" s="346" t="s">
        <v>157</v>
      </c>
      <c r="C337" s="346" t="s">
        <v>158</v>
      </c>
      <c r="D337" s="346" t="str">
        <f t="shared" si="10"/>
        <v>Bereich_4_832 - Berufsgattung 1 oder 2</v>
      </c>
      <c r="E337" s="347">
        <v>4.5999999999999996</v>
      </c>
      <c r="F337" s="607"/>
      <c r="G337" s="352" t="str">
        <f t="shared" si="11"/>
        <v>Hauswirtschaft [Helfer oder Fachkraft]</v>
      </c>
      <c r="H337" s="281"/>
      <c r="I337" s="152"/>
      <c r="J337" s="152"/>
    </row>
    <row r="338" spans="1:10" s="349" customFormat="1" ht="15" hidden="1" customHeight="1" x14ac:dyDescent="0.2">
      <c r="A338" s="416" t="s">
        <v>410</v>
      </c>
      <c r="B338" s="346" t="s">
        <v>159</v>
      </c>
      <c r="C338" s="346" t="s">
        <v>160</v>
      </c>
      <c r="D338" s="346" t="str">
        <f t="shared" si="10"/>
        <v>Bereich_4_84 - Berufsgattung 3</v>
      </c>
      <c r="E338" s="347">
        <v>6.46</v>
      </c>
      <c r="F338" s="607"/>
      <c r="G338" s="352" t="str">
        <f t="shared" si="11"/>
        <v>Lehrende und ausbildende Berufe [Spezialist]</v>
      </c>
      <c r="H338" s="281"/>
      <c r="I338" s="152"/>
      <c r="J338" s="152"/>
    </row>
    <row r="339" spans="1:10" s="349" customFormat="1" ht="15" hidden="1" customHeight="1" x14ac:dyDescent="0.2">
      <c r="A339" s="416" t="s">
        <v>410</v>
      </c>
      <c r="B339" s="346" t="s">
        <v>161</v>
      </c>
      <c r="C339" s="346" t="s">
        <v>162</v>
      </c>
      <c r="D339" s="346" t="str">
        <f t="shared" si="10"/>
        <v>Bereich_4_84513 - Berufsgattung 3</v>
      </c>
      <c r="E339" s="347">
        <v>15.48</v>
      </c>
      <c r="F339" s="607"/>
      <c r="G339" s="352" t="str">
        <f t="shared" si="11"/>
        <v>Fahrlehrer [Spezialist]</v>
      </c>
      <c r="H339" s="281"/>
      <c r="I339" s="152"/>
      <c r="J339" s="152"/>
    </row>
    <row r="340" spans="1:10" s="349" customFormat="1" ht="15" hidden="1" customHeight="1" x14ac:dyDescent="0.2">
      <c r="A340" s="416" t="s">
        <v>410</v>
      </c>
      <c r="B340" s="346" t="s">
        <v>163</v>
      </c>
      <c r="C340" s="346" t="s">
        <v>164</v>
      </c>
      <c r="D340" s="346" t="str">
        <f t="shared" si="10"/>
        <v>Bereich_4_84 - Berufsgattung 4</v>
      </c>
      <c r="E340" s="347">
        <v>7.33</v>
      </c>
      <c r="F340" s="607"/>
      <c r="G340" s="352" t="str">
        <f t="shared" si="11"/>
        <v>Lehrende und ausbildende Berufe [Experte]</v>
      </c>
      <c r="H340" s="281"/>
      <c r="I340" s="152"/>
      <c r="J340" s="152"/>
    </row>
    <row r="341" spans="1:10" s="349" customFormat="1" ht="15" hidden="1" customHeight="1" x14ac:dyDescent="0.2">
      <c r="A341" s="416" t="s">
        <v>410</v>
      </c>
      <c r="B341" s="346" t="s">
        <v>165</v>
      </c>
      <c r="C341" s="346" t="s">
        <v>166</v>
      </c>
      <c r="D341" s="346" t="str">
        <f t="shared" si="10"/>
        <v>Bereich_4_92 - Berufsgattung 2</v>
      </c>
      <c r="E341" s="347">
        <v>5.75</v>
      </c>
      <c r="F341" s="607"/>
      <c r="G341" s="352" t="str">
        <f t="shared" si="11"/>
        <v>Werbung, Marketing, kaufmännische und redaktionelle Medienberufe [Fachkraft]</v>
      </c>
      <c r="H341" s="281"/>
      <c r="I341" s="152"/>
      <c r="J341" s="152"/>
    </row>
    <row r="342" spans="1:10" s="349" customFormat="1" ht="15" hidden="1" customHeight="1" x14ac:dyDescent="0.2">
      <c r="A342" s="416" t="s">
        <v>410</v>
      </c>
      <c r="B342" s="346" t="s">
        <v>402</v>
      </c>
      <c r="C342" s="346" t="s">
        <v>403</v>
      </c>
      <c r="D342" s="346" t="str">
        <f t="shared" si="10"/>
        <v>Bereich_4_92 - Berufsgattung 3 oder 4</v>
      </c>
      <c r="E342" s="347">
        <v>7</v>
      </c>
      <c r="F342" s="607"/>
      <c r="G342" s="352" t="str">
        <f t="shared" si="11"/>
        <v>Werbung, Marketing, kaufmännische und redaktionelle Medienberufe [Spezialist oder Experte]</v>
      </c>
      <c r="H342" s="281"/>
      <c r="I342" s="152"/>
      <c r="J342" s="152"/>
    </row>
    <row r="343" spans="1:10" s="349" customFormat="1" ht="15" hidden="1" customHeight="1" x14ac:dyDescent="0.2">
      <c r="A343" s="416" t="s">
        <v>410</v>
      </c>
      <c r="B343" s="346" t="s">
        <v>404</v>
      </c>
      <c r="C343" s="346" t="s">
        <v>172</v>
      </c>
      <c r="D343" s="346" t="str">
        <f t="shared" si="10"/>
        <v>Bereich_4_00000_BPW</v>
      </c>
      <c r="E343" s="347">
        <v>5.77</v>
      </c>
      <c r="F343" s="607"/>
      <c r="G343" s="352" t="str">
        <f t="shared" si="11"/>
        <v>Berufspraktische Weiterbildung mit mehreren fachlichen Schwerpunkten</v>
      </c>
      <c r="H343" s="281"/>
      <c r="I343" s="152"/>
      <c r="J343" s="152"/>
    </row>
    <row r="344" spans="1:10" s="349" customFormat="1" ht="15" hidden="1" customHeight="1" x14ac:dyDescent="0.2">
      <c r="A344" s="416" t="s">
        <v>410</v>
      </c>
      <c r="B344" s="346" t="s">
        <v>405</v>
      </c>
      <c r="C344" s="346" t="s">
        <v>178</v>
      </c>
      <c r="D344" s="346" t="str">
        <f t="shared" si="10"/>
        <v>Bereich_4_01302</v>
      </c>
      <c r="E344" s="347">
        <v>10.55</v>
      </c>
      <c r="F344" s="607"/>
      <c r="G344" s="352" t="str">
        <f t="shared" si="11"/>
        <v>Umschulungsbegleitende Hilfen … [mit und ohne Lernprozessbegleitung]</v>
      </c>
      <c r="H344" s="281"/>
      <c r="I344" s="152"/>
      <c r="J344" s="152"/>
    </row>
    <row r="345" spans="1:10" s="349" customFormat="1" ht="15" hidden="1" customHeight="1" x14ac:dyDescent="0.2">
      <c r="A345" s="416" t="s">
        <v>410</v>
      </c>
      <c r="B345" s="346" t="s">
        <v>406</v>
      </c>
      <c r="C345" s="346" t="s">
        <v>407</v>
      </c>
      <c r="D345" s="346" t="str">
        <f t="shared" si="10"/>
        <v>Bereich_4_00000_HSA</v>
      </c>
      <c r="E345" s="347">
        <v>5.83</v>
      </c>
      <c r="F345" s="607"/>
      <c r="G345" s="352" t="str">
        <f t="shared" si="11"/>
        <v>Erwerb der Hauptschulabschlusses (HSA)</v>
      </c>
      <c r="H345" s="281"/>
      <c r="I345" s="152"/>
      <c r="J345" s="152"/>
    </row>
    <row r="346" spans="1:10" s="349" customFormat="1" ht="15" hidden="1" customHeight="1" x14ac:dyDescent="0.2">
      <c r="A346" s="416" t="s">
        <v>410</v>
      </c>
      <c r="B346" s="346" t="s">
        <v>408</v>
      </c>
      <c r="C346" s="346" t="s">
        <v>409</v>
      </c>
      <c r="D346" s="346" t="str">
        <f t="shared" si="10"/>
        <v>Bereich_4_00000_1Hilfe</v>
      </c>
      <c r="E346" s="347">
        <v>5.51</v>
      </c>
      <c r="F346" s="607"/>
      <c r="G346" s="352" t="str">
        <f t="shared" si="11"/>
        <v>Erste Hilfe Lehrgang</v>
      </c>
      <c r="H346" s="281"/>
      <c r="I346" s="152"/>
      <c r="J346" s="152"/>
    </row>
    <row r="347" spans="1:10" s="349" customFormat="1" ht="15" hidden="1" customHeight="1" x14ac:dyDescent="0.2">
      <c r="A347" s="416" t="s">
        <v>410</v>
      </c>
      <c r="B347" s="346" t="s">
        <v>173</v>
      </c>
      <c r="C347" s="346" t="s">
        <v>174</v>
      </c>
      <c r="D347" s="346" t="str">
        <f t="shared" si="10"/>
        <v>Bereich_4_Schwellenwert - Berufsgattung 1 oder 2</v>
      </c>
      <c r="E347" s="347">
        <v>6</v>
      </c>
      <c r="F347" s="607"/>
      <c r="G347" s="352" t="str">
        <f t="shared" si="11"/>
        <v>Bildungsziele, die nicht den oben genannten Berufsgruppen/-gattungen zugeordnet werden können [Helfer oder Fachkraft]</v>
      </c>
      <c r="H347" s="281"/>
      <c r="I347" s="152"/>
      <c r="J347" s="152"/>
    </row>
    <row r="348" spans="1:10" s="349" customFormat="1" ht="15" hidden="1" customHeight="1" x14ac:dyDescent="0.2">
      <c r="A348" s="416" t="s">
        <v>410</v>
      </c>
      <c r="B348" s="346" t="s">
        <v>175</v>
      </c>
      <c r="C348" s="346" t="s">
        <v>176</v>
      </c>
      <c r="D348" s="346" t="str">
        <f t="shared" si="10"/>
        <v>Bereich_4_Schwellenwert - Berufsgattung 3 oder 4</v>
      </c>
      <c r="E348" s="347">
        <v>8</v>
      </c>
      <c r="F348" s="607"/>
      <c r="G348" s="352" t="str">
        <f t="shared" si="11"/>
        <v>Bildungsziele, die nicht den oben genannten Berufsgruppen/-gattungen zugeordnet werden können [Spezialist oder Experte]</v>
      </c>
      <c r="H348" s="281"/>
      <c r="I348" s="152"/>
      <c r="J348" s="152"/>
    </row>
    <row r="349" spans="1:10" s="341" customFormat="1" ht="15" hidden="1" customHeight="1" x14ac:dyDescent="0.2">
      <c r="A349" s="417" t="s">
        <v>435</v>
      </c>
      <c r="B349" s="343" t="s">
        <v>37</v>
      </c>
      <c r="C349" s="343" t="s">
        <v>38</v>
      </c>
      <c r="D349" s="343" t="str">
        <f t="shared" si="10"/>
        <v>Bereich_5_12 - Berufsgattung 1 oder 2</v>
      </c>
      <c r="E349" s="345">
        <v>6.22</v>
      </c>
      <c r="F349" s="607"/>
      <c r="G349" s="352" t="str">
        <f t="shared" si="11"/>
        <v>Gartenbauberufe, Floristik [Helfer oder Fachkraft]</v>
      </c>
      <c r="H349" s="281"/>
      <c r="I349" s="152"/>
      <c r="J349" s="152"/>
    </row>
    <row r="350" spans="1:10" s="341" customFormat="1" ht="15" hidden="1" customHeight="1" x14ac:dyDescent="0.2">
      <c r="A350" s="417" t="s">
        <v>435</v>
      </c>
      <c r="B350" s="343" t="s">
        <v>377</v>
      </c>
      <c r="C350" s="343" t="s">
        <v>378</v>
      </c>
      <c r="D350" s="343" t="str">
        <f t="shared" si="10"/>
        <v>Bereich_5_22 - Berufsgattung 1 oder 2</v>
      </c>
      <c r="E350" s="345">
        <v>5.29</v>
      </c>
      <c r="F350" s="607"/>
      <c r="G350" s="352" t="str">
        <f t="shared" si="11"/>
        <v>Kunststoff- und Holzherstellung, -verarbeitung [Helfer oder Fachkraft]</v>
      </c>
      <c r="H350" s="281"/>
      <c r="I350" s="152"/>
      <c r="J350" s="152"/>
    </row>
    <row r="351" spans="1:10" s="341" customFormat="1" ht="15" hidden="1" customHeight="1" x14ac:dyDescent="0.2">
      <c r="A351" s="417" t="s">
        <v>435</v>
      </c>
      <c r="B351" s="343" t="s">
        <v>41</v>
      </c>
      <c r="C351" s="343" t="s">
        <v>42</v>
      </c>
      <c r="D351" s="343" t="str">
        <f t="shared" si="10"/>
        <v>Bereich_5_232 - Berufsgattung 2</v>
      </c>
      <c r="E351" s="345">
        <v>7.72</v>
      </c>
      <c r="F351" s="607"/>
      <c r="G351" s="352" t="str">
        <f t="shared" si="11"/>
        <v>Technische Mediengestaltung [Fachkraft]</v>
      </c>
      <c r="H351" s="281"/>
      <c r="I351" s="152"/>
      <c r="J351" s="152"/>
    </row>
    <row r="352" spans="1:10" s="341" customFormat="1" ht="15" hidden="1" customHeight="1" x14ac:dyDescent="0.2">
      <c r="A352" s="417" t="s">
        <v>435</v>
      </c>
      <c r="B352" s="343" t="s">
        <v>379</v>
      </c>
      <c r="C352" s="343" t="s">
        <v>380</v>
      </c>
      <c r="D352" s="343" t="str">
        <f t="shared" si="10"/>
        <v>Bereich_5_232 - Berufsgattung 3 oder 4</v>
      </c>
      <c r="E352" s="345">
        <v>7.78</v>
      </c>
      <c r="F352" s="607"/>
      <c r="G352" s="352" t="str">
        <f t="shared" si="11"/>
        <v>Technische Mediengestaltung [Spezialist oder Experte]</v>
      </c>
      <c r="H352" s="281"/>
      <c r="I352" s="152"/>
      <c r="J352" s="152"/>
    </row>
    <row r="353" spans="1:10" s="341" customFormat="1" ht="15" hidden="1" customHeight="1" x14ac:dyDescent="0.2">
      <c r="A353" s="417" t="s">
        <v>435</v>
      </c>
      <c r="B353" s="343" t="s">
        <v>45</v>
      </c>
      <c r="C353" s="343" t="s">
        <v>46</v>
      </c>
      <c r="D353" s="343" t="str">
        <f t="shared" si="10"/>
        <v>Bereich_5_24 - Berufsgattung 1</v>
      </c>
      <c r="E353" s="345">
        <v>6.13</v>
      </c>
      <c r="F353" s="607"/>
      <c r="G353" s="352" t="str">
        <f t="shared" si="11"/>
        <v>Metallerzeugung, Metallbearbeitung, Metallbau [Helfer]</v>
      </c>
      <c r="H353" s="281"/>
      <c r="I353" s="152"/>
      <c r="J353" s="152"/>
    </row>
    <row r="354" spans="1:10" s="341" customFormat="1" ht="15" hidden="1" customHeight="1" x14ac:dyDescent="0.2">
      <c r="A354" s="417" t="s">
        <v>435</v>
      </c>
      <c r="B354" s="343" t="s">
        <v>47</v>
      </c>
      <c r="C354" s="343" t="s">
        <v>48</v>
      </c>
      <c r="D354" s="343" t="str">
        <f t="shared" si="10"/>
        <v>Bereich_5_24 - Berufsgattung 2</v>
      </c>
      <c r="E354" s="345">
        <v>6.83</v>
      </c>
      <c r="F354" s="607"/>
      <c r="G354" s="352" t="str">
        <f t="shared" si="11"/>
        <v>Metallerzeugung, Metallbearbeitung, Metallbau [Fachkraft]</v>
      </c>
      <c r="H354" s="281"/>
      <c r="I354" s="152"/>
      <c r="J354" s="152"/>
    </row>
    <row r="355" spans="1:10" s="341" customFormat="1" ht="15" hidden="1" customHeight="1" x14ac:dyDescent="0.2">
      <c r="A355" s="417" t="s">
        <v>435</v>
      </c>
      <c r="B355" s="343" t="s">
        <v>49</v>
      </c>
      <c r="C355" s="343" t="s">
        <v>50</v>
      </c>
      <c r="D355" s="343" t="str">
        <f t="shared" si="10"/>
        <v>Bereich_5_242 - Berufsgattung 3</v>
      </c>
      <c r="E355" s="345">
        <v>8.5500000000000007</v>
      </c>
      <c r="F355" s="607"/>
      <c r="G355" s="352" t="str">
        <f t="shared" si="11"/>
        <v>Spanende Metallbearbeitung [Spezialist]</v>
      </c>
      <c r="H355" s="281"/>
      <c r="I355" s="152"/>
      <c r="J355" s="152"/>
    </row>
    <row r="356" spans="1:10" s="341" customFormat="1" ht="15" hidden="1" customHeight="1" x14ac:dyDescent="0.2">
      <c r="A356" s="417" t="s">
        <v>435</v>
      </c>
      <c r="B356" s="343">
        <v>24422</v>
      </c>
      <c r="C356" s="343" t="s">
        <v>436</v>
      </c>
      <c r="D356" s="343" t="str">
        <f t="shared" si="10"/>
        <v>Bereich_5_24422</v>
      </c>
      <c r="E356" s="345">
        <v>7</v>
      </c>
      <c r="F356" s="607"/>
      <c r="G356" s="352" t="str">
        <f t="shared" si="11"/>
        <v>Schweiß-, Verbindungstechnik [Fachkraft]</v>
      </c>
      <c r="H356" s="281"/>
      <c r="I356" s="152"/>
      <c r="J356" s="152"/>
    </row>
    <row r="357" spans="1:10" s="341" customFormat="1" ht="15" hidden="1" customHeight="1" x14ac:dyDescent="0.2">
      <c r="A357" s="417" t="s">
        <v>435</v>
      </c>
      <c r="B357" s="343" t="s">
        <v>51</v>
      </c>
      <c r="C357" s="343" t="s">
        <v>52</v>
      </c>
      <c r="D357" s="343" t="str">
        <f t="shared" si="10"/>
        <v>Bereich_5_24422_G</v>
      </c>
      <c r="E357" s="345">
        <v>11.94</v>
      </c>
      <c r="F357" s="607"/>
      <c r="G357" s="352" t="str">
        <f t="shared" si="11"/>
        <v>Gasschweißen (G) [Fachkraft]</v>
      </c>
      <c r="H357" s="281"/>
      <c r="I357" s="152"/>
      <c r="J357" s="152"/>
    </row>
    <row r="358" spans="1:10" s="341" customFormat="1" ht="15" hidden="1" customHeight="1" x14ac:dyDescent="0.2">
      <c r="A358" s="417" t="s">
        <v>435</v>
      </c>
      <c r="B358" s="343" t="s">
        <v>53</v>
      </c>
      <c r="C358" s="343" t="s">
        <v>54</v>
      </c>
      <c r="D358" s="343" t="str">
        <f t="shared" si="10"/>
        <v>Bereich_5_24422_E</v>
      </c>
      <c r="E358" s="345">
        <v>13.52</v>
      </c>
      <c r="F358" s="607"/>
      <c r="G358" s="352" t="str">
        <f t="shared" si="11"/>
        <v>Lichtbogenschweißen (E) [Fachkraft]</v>
      </c>
      <c r="H358" s="281"/>
      <c r="I358" s="152"/>
      <c r="J358" s="152"/>
    </row>
    <row r="359" spans="1:10" s="341" customFormat="1" ht="15" hidden="1" customHeight="1" x14ac:dyDescent="0.2">
      <c r="A359" s="417" t="s">
        <v>435</v>
      </c>
      <c r="B359" s="343" t="s">
        <v>55</v>
      </c>
      <c r="C359" s="343" t="s">
        <v>56</v>
      </c>
      <c r="D359" s="343" t="str">
        <f t="shared" si="10"/>
        <v>Bereich_5_24422_WIG_St</v>
      </c>
      <c r="E359" s="345">
        <v>15.13</v>
      </c>
      <c r="F359" s="607"/>
      <c r="G359" s="352" t="str">
        <f t="shared" si="11"/>
        <v>Wolfram-Inertgasschweißen (WIG) - Werkstoff Stahl (St) [Fachkraft]</v>
      </c>
      <c r="H359" s="281"/>
      <c r="I359" s="152"/>
      <c r="J359" s="152"/>
    </row>
    <row r="360" spans="1:10" s="341" customFormat="1" ht="15" hidden="1" customHeight="1" x14ac:dyDescent="0.2">
      <c r="A360" s="417" t="s">
        <v>435</v>
      </c>
      <c r="B360" s="343" t="s">
        <v>57</v>
      </c>
      <c r="C360" s="343" t="s">
        <v>58</v>
      </c>
      <c r="D360" s="343" t="str">
        <f t="shared" si="10"/>
        <v>Bereich_5_24422_WIG_CrNi</v>
      </c>
      <c r="E360" s="345">
        <v>17.38</v>
      </c>
      <c r="F360" s="607"/>
      <c r="G360" s="352" t="str">
        <f t="shared" si="11"/>
        <v>Wolfram-Inertgasschweißen (WIG) - Werkstoff Chrom/Nickel (CrNi) [Fachkraft]</v>
      </c>
      <c r="H360" s="281"/>
      <c r="I360" s="152"/>
      <c r="J360" s="152"/>
    </row>
    <row r="361" spans="1:10" s="341" customFormat="1" ht="15" hidden="1" customHeight="1" x14ac:dyDescent="0.2">
      <c r="A361" s="417" t="s">
        <v>435</v>
      </c>
      <c r="B361" s="343" t="s">
        <v>59</v>
      </c>
      <c r="C361" s="343" t="s">
        <v>60</v>
      </c>
      <c r="D361" s="343" t="str">
        <f t="shared" si="10"/>
        <v>Bereich_5_24422_WIG_Al</v>
      </c>
      <c r="E361" s="345">
        <v>17.02</v>
      </c>
      <c r="F361" s="607"/>
      <c r="G361" s="352" t="str">
        <f t="shared" si="11"/>
        <v>Wolfram-Inertgasschweißen (WIG) - Werkstoff Aluminium (Al) [Fachkraft]</v>
      </c>
      <c r="H361" s="281"/>
      <c r="I361" s="152"/>
      <c r="J361" s="152"/>
    </row>
    <row r="362" spans="1:10" s="341" customFormat="1" ht="15" hidden="1" customHeight="1" x14ac:dyDescent="0.2">
      <c r="A362" s="417" t="s">
        <v>435</v>
      </c>
      <c r="B362" s="343" t="s">
        <v>61</v>
      </c>
      <c r="C362" s="343" t="s">
        <v>62</v>
      </c>
      <c r="D362" s="343" t="str">
        <f t="shared" si="10"/>
        <v>Bereich_5_24422_WIG_Cu</v>
      </c>
      <c r="E362" s="345">
        <v>12.62</v>
      </c>
      <c r="F362" s="607"/>
      <c r="G362" s="352" t="str">
        <f t="shared" si="11"/>
        <v>Wolfram-Inertgasschweißen (WIG) - Werkstoff Kupfer (Cu) [Fachkraft]</v>
      </c>
      <c r="H362" s="281"/>
      <c r="I362" s="152"/>
      <c r="J362" s="152"/>
    </row>
    <row r="363" spans="1:10" s="341" customFormat="1" ht="15" hidden="1" customHeight="1" x14ac:dyDescent="0.2">
      <c r="A363" s="417" t="s">
        <v>435</v>
      </c>
      <c r="B363" s="343" t="s">
        <v>63</v>
      </c>
      <c r="C363" s="343" t="s">
        <v>64</v>
      </c>
      <c r="D363" s="343" t="str">
        <f t="shared" si="10"/>
        <v>Bereich_5_24422_MSG_St</v>
      </c>
      <c r="E363" s="345">
        <v>14.88</v>
      </c>
      <c r="F363" s="607"/>
      <c r="G363" s="352" t="str">
        <f t="shared" si="11"/>
        <v>Metallschutzgasschweißen Metallaktivgas (MAG), Metallinertgas (MIG) - Werkstoff Stahl (St) [Fachkraft]</v>
      </c>
      <c r="H363" s="281"/>
      <c r="I363" s="152"/>
      <c r="J363" s="152"/>
    </row>
    <row r="364" spans="1:10" s="341" customFormat="1" ht="15" hidden="1" customHeight="1" x14ac:dyDescent="0.2">
      <c r="A364" s="417" t="s">
        <v>435</v>
      </c>
      <c r="B364" s="343" t="s">
        <v>65</v>
      </c>
      <c r="C364" s="343" t="s">
        <v>66</v>
      </c>
      <c r="D364" s="343" t="str">
        <f t="shared" si="10"/>
        <v>Bereich_5_24422_MSG_CrNi</v>
      </c>
      <c r="E364" s="345">
        <v>18.2</v>
      </c>
      <c r="F364" s="607"/>
      <c r="G364" s="352" t="str">
        <f t="shared" si="11"/>
        <v>Metallschutzgasschweißen Metallaktivgas (MAG), Metallinertgas (MIG) - Werkstoff Chrom/Nickel (CrNi) [Fachkraft]</v>
      </c>
      <c r="H364" s="281"/>
      <c r="I364" s="152"/>
      <c r="J364" s="152"/>
    </row>
    <row r="365" spans="1:10" s="341" customFormat="1" ht="15" hidden="1" customHeight="1" x14ac:dyDescent="0.2">
      <c r="A365" s="417" t="s">
        <v>435</v>
      </c>
      <c r="B365" s="343" t="s">
        <v>67</v>
      </c>
      <c r="C365" s="343" t="s">
        <v>68</v>
      </c>
      <c r="D365" s="343" t="str">
        <f t="shared" si="10"/>
        <v>Bereich_5_24422_MSG_Al</v>
      </c>
      <c r="E365" s="345">
        <v>14.9</v>
      </c>
      <c r="F365" s="607"/>
      <c r="G365" s="352" t="str">
        <f t="shared" si="11"/>
        <v>Metallschutzgasschweißen Metallaktivgas (MAG), Metallinertgas (MIG) - Werkstoff Aluminium (Al) [Fachkraft]</v>
      </c>
      <c r="H365" s="281"/>
      <c r="I365" s="152"/>
      <c r="J365" s="152"/>
    </row>
    <row r="366" spans="1:10" s="341" customFormat="1" ht="15" hidden="1" customHeight="1" x14ac:dyDescent="0.2">
      <c r="A366" s="417" t="s">
        <v>435</v>
      </c>
      <c r="B366" s="343" t="s">
        <v>69</v>
      </c>
      <c r="C366" s="343" t="s">
        <v>70</v>
      </c>
      <c r="D366" s="343" t="str">
        <f t="shared" si="10"/>
        <v>Bereich_5_24422_B</v>
      </c>
      <c r="E366" s="345">
        <v>12.3</v>
      </c>
      <c r="F366" s="607"/>
      <c r="G366" s="352" t="str">
        <f t="shared" si="11"/>
        <v>Brennschneiden [Fachkraft]</v>
      </c>
      <c r="H366" s="281"/>
      <c r="I366" s="152"/>
      <c r="J366" s="152"/>
    </row>
    <row r="367" spans="1:10" s="341" customFormat="1" ht="15" hidden="1" customHeight="1" x14ac:dyDescent="0.2">
      <c r="A367" s="417" t="s">
        <v>435</v>
      </c>
      <c r="B367" s="343" t="s">
        <v>382</v>
      </c>
      <c r="C367" s="343" t="s">
        <v>383</v>
      </c>
      <c r="D367" s="343" t="str">
        <f t="shared" si="10"/>
        <v>Bereich_5_24422_S</v>
      </c>
      <c r="E367" s="345">
        <v>12.62</v>
      </c>
      <c r="F367" s="607"/>
      <c r="G367" s="352" t="str">
        <f t="shared" si="11"/>
        <v>Sonstige Verfahren der Schweiß-, Verbindungstechnik [Fachkraft]</v>
      </c>
      <c r="H367" s="281"/>
      <c r="I367" s="152"/>
      <c r="J367" s="152"/>
    </row>
    <row r="368" spans="1:10" s="341" customFormat="1" ht="15" hidden="1" customHeight="1" x14ac:dyDescent="0.2">
      <c r="A368" s="417" t="s">
        <v>435</v>
      </c>
      <c r="B368" s="343" t="s">
        <v>73</v>
      </c>
      <c r="C368" s="343" t="s">
        <v>74</v>
      </c>
      <c r="D368" s="343" t="str">
        <f t="shared" si="10"/>
        <v>Bereich_5_2442 - Berufsgattung 3 oder 4</v>
      </c>
      <c r="E368" s="345">
        <v>14.59</v>
      </c>
      <c r="F368" s="607"/>
      <c r="G368" s="352" t="str">
        <f t="shared" si="11"/>
        <v>Schweiß-, Verbindungstechnik [Spezialist oder Experte]</v>
      </c>
      <c r="H368" s="281"/>
      <c r="I368" s="152"/>
      <c r="J368" s="152"/>
    </row>
    <row r="369" spans="1:10" s="341" customFormat="1" ht="15" hidden="1" customHeight="1" x14ac:dyDescent="0.2">
      <c r="A369" s="417" t="s">
        <v>435</v>
      </c>
      <c r="B369" s="343" t="s">
        <v>75</v>
      </c>
      <c r="C369" s="343" t="s">
        <v>76</v>
      </c>
      <c r="D369" s="343" t="str">
        <f t="shared" si="10"/>
        <v>Bereich_5_25 - Berufsgattung 2</v>
      </c>
      <c r="E369" s="345">
        <v>8.1199999999999992</v>
      </c>
      <c r="F369" s="607"/>
      <c r="G369" s="352" t="str">
        <f t="shared" si="11"/>
        <v>Maschinen- und Fahrzeugtechnikberufe [Fachkraft]</v>
      </c>
      <c r="H369" s="281"/>
      <c r="I369" s="152"/>
      <c r="J369" s="152"/>
    </row>
    <row r="370" spans="1:10" s="341" customFormat="1" ht="15" hidden="1" customHeight="1" x14ac:dyDescent="0.2">
      <c r="A370" s="417" t="s">
        <v>435</v>
      </c>
      <c r="B370" s="343" t="s">
        <v>77</v>
      </c>
      <c r="C370" s="343" t="s">
        <v>78</v>
      </c>
      <c r="D370" s="343" t="str">
        <f t="shared" si="10"/>
        <v>Bereich_5_26 - Berufsgattung 2</v>
      </c>
      <c r="E370" s="345">
        <v>7.15</v>
      </c>
      <c r="F370" s="607"/>
      <c r="G370" s="352" t="str">
        <f t="shared" si="11"/>
        <v>Mechatronik-, Energie- und Elektroberufe [Fachkraft]</v>
      </c>
      <c r="H370" s="281"/>
      <c r="I370" s="152"/>
      <c r="J370" s="152"/>
    </row>
    <row r="371" spans="1:10" s="341" customFormat="1" ht="15" hidden="1" customHeight="1" x14ac:dyDescent="0.2">
      <c r="A371" s="417" t="s">
        <v>435</v>
      </c>
      <c r="B371" s="343" t="s">
        <v>384</v>
      </c>
      <c r="C371" s="343" t="s">
        <v>385</v>
      </c>
      <c r="D371" s="343" t="str">
        <f t="shared" si="10"/>
        <v>Bereich_5_26 - Berufsgattung 3 oder 4</v>
      </c>
      <c r="E371" s="345">
        <v>7.46</v>
      </c>
      <c r="F371" s="607"/>
      <c r="G371" s="352" t="str">
        <f t="shared" si="11"/>
        <v>Mechatronik-, Energie- und Elektroberufe [Spezialist oder Experte]</v>
      </c>
      <c r="H371" s="281"/>
      <c r="I371" s="152"/>
      <c r="J371" s="152"/>
    </row>
    <row r="372" spans="1:10" s="341" customFormat="1" ht="15" hidden="1" customHeight="1" x14ac:dyDescent="0.2">
      <c r="A372" s="417" t="s">
        <v>435</v>
      </c>
      <c r="B372" s="343" t="s">
        <v>81</v>
      </c>
      <c r="C372" s="343" t="s">
        <v>82</v>
      </c>
      <c r="D372" s="343" t="str">
        <f t="shared" si="10"/>
        <v>Bereich_5_27 - Berufsgattung 2</v>
      </c>
      <c r="E372" s="345">
        <v>9.32</v>
      </c>
      <c r="F372" s="607"/>
      <c r="G372" s="352" t="str">
        <f t="shared" si="11"/>
        <v>Technisches Zeichnen, Konstruktion, Modellbau [Fachkraft]</v>
      </c>
      <c r="H372" s="281"/>
      <c r="I372" s="152"/>
      <c r="J372" s="152"/>
    </row>
    <row r="373" spans="1:10" s="341" customFormat="1" ht="15" hidden="1" customHeight="1" x14ac:dyDescent="0.2">
      <c r="A373" s="417" t="s">
        <v>435</v>
      </c>
      <c r="B373" s="343" t="s">
        <v>437</v>
      </c>
      <c r="C373" s="343" t="s">
        <v>438</v>
      </c>
      <c r="D373" s="343" t="str">
        <f t="shared" si="10"/>
        <v>Bereich_5_27 - Berufsgattung 3 oder 4</v>
      </c>
      <c r="E373" s="345">
        <v>10.27</v>
      </c>
      <c r="F373" s="607"/>
      <c r="G373" s="352" t="str">
        <f t="shared" si="11"/>
        <v>Konstruktions- und Gerätebau, technische Qualitätssicherung [Spezialist oder Experte]</v>
      </c>
      <c r="H373" s="281"/>
      <c r="I373" s="152"/>
      <c r="J373" s="152"/>
    </row>
    <row r="374" spans="1:10" s="341" customFormat="1" ht="15" hidden="1" customHeight="1" x14ac:dyDescent="0.2">
      <c r="A374" s="417" t="s">
        <v>435</v>
      </c>
      <c r="B374" s="343" t="s">
        <v>85</v>
      </c>
      <c r="C374" s="343" t="s">
        <v>86</v>
      </c>
      <c r="D374" s="343" t="str">
        <f t="shared" si="10"/>
        <v>Bereich_5_29 - Berufsgattung 1 oder 2</v>
      </c>
      <c r="E374" s="345">
        <v>4.9800000000000004</v>
      </c>
      <c r="F374" s="607"/>
      <c r="G374" s="352" t="str">
        <f t="shared" si="11"/>
        <v>Lebensmittelherstellung und -verarbeitung [Helfer oder Fachkraft]</v>
      </c>
      <c r="H374" s="281"/>
      <c r="I374" s="152"/>
      <c r="J374" s="152"/>
    </row>
    <row r="375" spans="1:10" s="341" customFormat="1" ht="15" hidden="1" customHeight="1" x14ac:dyDescent="0.2">
      <c r="A375" s="417" t="s">
        <v>435</v>
      </c>
      <c r="B375" s="343" t="s">
        <v>439</v>
      </c>
      <c r="C375" s="343" t="s">
        <v>387</v>
      </c>
      <c r="D375" s="343" t="str">
        <f t="shared" si="10"/>
        <v>Bereich_5_3 - Berufsgattung 3 oder 4</v>
      </c>
      <c r="E375" s="345">
        <v>7.84</v>
      </c>
      <c r="F375" s="607"/>
      <c r="G375" s="352" t="str">
        <f t="shared" si="11"/>
        <v>Bau, Architektur, Vermessung, Gebäudetechnik [Spezialist oder Experte]</v>
      </c>
      <c r="H375" s="281"/>
      <c r="I375" s="152"/>
      <c r="J375" s="152"/>
    </row>
    <row r="376" spans="1:10" s="341" customFormat="1" ht="15" hidden="1" customHeight="1" x14ac:dyDescent="0.2">
      <c r="A376" s="417" t="s">
        <v>435</v>
      </c>
      <c r="B376" s="343" t="s">
        <v>87</v>
      </c>
      <c r="C376" s="343" t="s">
        <v>88</v>
      </c>
      <c r="D376" s="343" t="str">
        <f t="shared" si="10"/>
        <v>Bereich_5_32 - Berufsgattung 1 oder 2</v>
      </c>
      <c r="E376" s="345">
        <v>6.77</v>
      </c>
      <c r="F376" s="607"/>
      <c r="G376" s="352" t="str">
        <f t="shared" si="11"/>
        <v>Hoch- und Tiefbauberufe [Helfer oder Fachkraft]</v>
      </c>
      <c r="H376" s="281"/>
      <c r="I376" s="152"/>
      <c r="J376" s="152"/>
    </row>
    <row r="377" spans="1:10" s="341" customFormat="1" ht="15" hidden="1" customHeight="1" x14ac:dyDescent="0.2">
      <c r="A377" s="417" t="s">
        <v>435</v>
      </c>
      <c r="B377" s="343" t="s">
        <v>89</v>
      </c>
      <c r="C377" s="343" t="s">
        <v>90</v>
      </c>
      <c r="D377" s="343" t="str">
        <f t="shared" si="10"/>
        <v>Bereich_5_33 - Berufsgattung 1 oder 2</v>
      </c>
      <c r="E377" s="345">
        <v>5.21</v>
      </c>
      <c r="F377" s="607"/>
      <c r="G377" s="352" t="str">
        <f t="shared" si="11"/>
        <v>(Innen-) Ausbauberufe [Helfer oder Fachkraft]</v>
      </c>
      <c r="H377" s="281"/>
      <c r="I377" s="152"/>
      <c r="J377" s="152"/>
    </row>
    <row r="378" spans="1:10" s="341" customFormat="1" ht="15" hidden="1" customHeight="1" x14ac:dyDescent="0.2">
      <c r="A378" s="417" t="s">
        <v>435</v>
      </c>
      <c r="B378" s="343" t="s">
        <v>91</v>
      </c>
      <c r="C378" s="343" t="s">
        <v>92</v>
      </c>
      <c r="D378" s="343" t="str">
        <f t="shared" si="10"/>
        <v>Bereich_5_34 - Berufsgattung 2</v>
      </c>
      <c r="E378" s="345">
        <v>6.95</v>
      </c>
      <c r="F378" s="607"/>
      <c r="G378" s="352" t="str">
        <f t="shared" si="11"/>
        <v>Gebäudetechnik und versorgungstechnische Berufe [Fachkraft]</v>
      </c>
      <c r="H378" s="281"/>
      <c r="I378" s="152"/>
      <c r="J378" s="152"/>
    </row>
    <row r="379" spans="1:10" s="341" customFormat="1" ht="15" hidden="1" customHeight="1" x14ac:dyDescent="0.2">
      <c r="A379" s="417" t="s">
        <v>435</v>
      </c>
      <c r="B379" s="343" t="s">
        <v>389</v>
      </c>
      <c r="C379" s="343" t="s">
        <v>390</v>
      </c>
      <c r="D379" s="343" t="str">
        <f t="shared" si="10"/>
        <v>Bereich_5_41 - Berufsgattung 1 oder 2</v>
      </c>
      <c r="E379" s="345">
        <v>12.12</v>
      </c>
      <c r="F379" s="607"/>
      <c r="G379" s="352" t="str">
        <f t="shared" si="11"/>
        <v>Mathematik-, Biologie-, Physikberufe [Helfer oder Fachkraft]</v>
      </c>
      <c r="H379" s="281"/>
      <c r="I379" s="152"/>
      <c r="J379" s="152"/>
    </row>
    <row r="380" spans="1:10" s="341" customFormat="1" ht="15" hidden="1" customHeight="1" x14ac:dyDescent="0.2">
      <c r="A380" s="417" t="s">
        <v>435</v>
      </c>
      <c r="B380" s="343" t="s">
        <v>391</v>
      </c>
      <c r="C380" s="343" t="s">
        <v>392</v>
      </c>
      <c r="D380" s="343" t="str">
        <f t="shared" si="10"/>
        <v>Bereich_5_41 - Berufsgattung 3 oder 4</v>
      </c>
      <c r="E380" s="345">
        <v>12.12</v>
      </c>
      <c r="F380" s="607"/>
      <c r="G380" s="352" t="str">
        <f t="shared" si="11"/>
        <v>Mathematik-, Biologie-, Physikberufe [Spezialist oder Experte]</v>
      </c>
      <c r="H380" s="281"/>
      <c r="I380" s="152"/>
      <c r="J380" s="152"/>
    </row>
    <row r="381" spans="1:10" s="341" customFormat="1" ht="15" hidden="1" customHeight="1" x14ac:dyDescent="0.2">
      <c r="A381" s="417" t="s">
        <v>435</v>
      </c>
      <c r="B381" s="343" t="s">
        <v>393</v>
      </c>
      <c r="C381" s="343" t="s">
        <v>394</v>
      </c>
      <c r="D381" s="343" t="str">
        <f t="shared" si="10"/>
        <v>Bereich_5_42 - Berufsgattung 3 oder 4</v>
      </c>
      <c r="E381" s="345">
        <v>8.19</v>
      </c>
      <c r="F381" s="607"/>
      <c r="G381" s="352" t="str">
        <f t="shared" si="11"/>
        <v>Geologie-, Geographie-, Umweltschutzberufe [Spezialist oder Experte]</v>
      </c>
      <c r="H381" s="281"/>
      <c r="I381" s="152"/>
      <c r="J381" s="152"/>
    </row>
    <row r="382" spans="1:10" s="341" customFormat="1" ht="15" hidden="1" customHeight="1" x14ac:dyDescent="0.2">
      <c r="A382" s="417" t="s">
        <v>435</v>
      </c>
      <c r="B382" s="343" t="s">
        <v>97</v>
      </c>
      <c r="C382" s="343" t="s">
        <v>98</v>
      </c>
      <c r="D382" s="343" t="str">
        <f t="shared" si="10"/>
        <v>Bereich_5_43 - Berufsgattung 2</v>
      </c>
      <c r="E382" s="345">
        <v>8.7799999999999994</v>
      </c>
      <c r="F382" s="607"/>
      <c r="G382" s="352" t="str">
        <f t="shared" si="11"/>
        <v>Informatik und andere IKT-Berufe [Fachkraft]</v>
      </c>
      <c r="H382" s="281"/>
      <c r="I382" s="152"/>
      <c r="J382" s="152"/>
    </row>
    <row r="383" spans="1:10" s="341" customFormat="1" ht="15" hidden="1" customHeight="1" x14ac:dyDescent="0.2">
      <c r="A383" s="417" t="s">
        <v>435</v>
      </c>
      <c r="B383" s="343" t="s">
        <v>99</v>
      </c>
      <c r="C383" s="343" t="s">
        <v>100</v>
      </c>
      <c r="D383" s="343" t="str">
        <f t="shared" si="10"/>
        <v>Bereich_5_43 - Berufsgattung 3</v>
      </c>
      <c r="E383" s="345">
        <v>9.86</v>
      </c>
      <c r="F383" s="607"/>
      <c r="G383" s="352" t="str">
        <f t="shared" si="11"/>
        <v>Informatik und andere IKT-Berufe [Spezialist]</v>
      </c>
      <c r="H383" s="281"/>
      <c r="I383" s="152"/>
      <c r="J383" s="152"/>
    </row>
    <row r="384" spans="1:10" s="341" customFormat="1" ht="15" hidden="1" customHeight="1" x14ac:dyDescent="0.2">
      <c r="A384" s="417" t="s">
        <v>435</v>
      </c>
      <c r="B384" s="343" t="s">
        <v>101</v>
      </c>
      <c r="C384" s="343" t="s">
        <v>102</v>
      </c>
      <c r="D384" s="343" t="str">
        <f t="shared" si="10"/>
        <v>Bereich_5_43 - Berufsgattung 4</v>
      </c>
      <c r="E384" s="345">
        <v>11.11</v>
      </c>
      <c r="F384" s="607"/>
      <c r="G384" s="352" t="str">
        <f t="shared" si="11"/>
        <v>Informatik und andere IKT-Berufe [Experte]</v>
      </c>
      <c r="H384" s="281"/>
      <c r="I384" s="152"/>
      <c r="J384" s="152"/>
    </row>
    <row r="385" spans="1:10" s="341" customFormat="1" ht="15" hidden="1" customHeight="1" x14ac:dyDescent="0.2">
      <c r="A385" s="417" t="s">
        <v>435</v>
      </c>
      <c r="B385" s="343" t="s">
        <v>103</v>
      </c>
      <c r="C385" s="343" t="s">
        <v>104</v>
      </c>
      <c r="D385" s="343" t="str">
        <f t="shared" si="10"/>
        <v>Bereich_5_51 - Berufsgattung 1 oder 2</v>
      </c>
      <c r="E385" s="345">
        <v>6.44</v>
      </c>
      <c r="F385" s="607"/>
      <c r="G385" s="352" t="str">
        <f t="shared" si="11"/>
        <v>Verkehr, Logistik (außer Fahrzeugführung) [Helfer oder Fachkraft]</v>
      </c>
      <c r="H385" s="281"/>
      <c r="I385" s="152"/>
      <c r="J385" s="152"/>
    </row>
    <row r="386" spans="1:10" s="341" customFormat="1" ht="15" hidden="1" customHeight="1" x14ac:dyDescent="0.2">
      <c r="A386" s="417" t="s">
        <v>435</v>
      </c>
      <c r="B386" s="343" t="s">
        <v>105</v>
      </c>
      <c r="C386" s="343" t="s">
        <v>106</v>
      </c>
      <c r="D386" s="343" t="str">
        <f t="shared" si="10"/>
        <v>Bereich_5_51 - Berufsgattung 3</v>
      </c>
      <c r="E386" s="345">
        <v>8.18</v>
      </c>
      <c r="F386" s="607"/>
      <c r="G386" s="352" t="str">
        <f t="shared" si="11"/>
        <v xml:space="preserve">Verkehr, Logistik (außer Fahrzeugführung) [Spezialist] </v>
      </c>
      <c r="H386" s="281"/>
      <c r="I386" s="152"/>
      <c r="J386" s="152"/>
    </row>
    <row r="387" spans="1:10" s="341" customFormat="1" ht="15" hidden="1" customHeight="1" x14ac:dyDescent="0.2">
      <c r="A387" s="417" t="s">
        <v>435</v>
      </c>
      <c r="B387" s="343" t="s">
        <v>440</v>
      </c>
      <c r="C387" s="343" t="s">
        <v>441</v>
      </c>
      <c r="D387" s="343" t="str">
        <f t="shared" si="10"/>
        <v>Bereich_5_5220 - Berufsgattung 2</v>
      </c>
      <c r="E387" s="345">
        <v>13.24</v>
      </c>
      <c r="F387" s="607"/>
      <c r="G387" s="352" t="str">
        <f t="shared" si="11"/>
        <v>Triebfahrzeugführer Eisenbahnverkehr [Fachkraft]</v>
      </c>
      <c r="H387" s="281"/>
      <c r="I387" s="152"/>
      <c r="J387" s="152"/>
    </row>
    <row r="388" spans="1:10" s="341" customFormat="1" ht="15" hidden="1" customHeight="1" x14ac:dyDescent="0.2">
      <c r="A388" s="417" t="s">
        <v>435</v>
      </c>
      <c r="B388" s="343" t="s">
        <v>107</v>
      </c>
      <c r="C388" s="343" t="s">
        <v>108</v>
      </c>
      <c r="D388" s="343" t="str">
        <f t="shared" si="10"/>
        <v>Bereich_5_5252 - Berufsgattung 2</v>
      </c>
      <c r="E388" s="345">
        <v>11.94</v>
      </c>
      <c r="F388" s="607"/>
      <c r="G388" s="352" t="str">
        <f t="shared" si="11"/>
        <v>Führer von Erdbewegungs- und verwandten Maschinen [Fachkraft]</v>
      </c>
      <c r="H388" s="281"/>
      <c r="I388" s="152"/>
      <c r="J388" s="152"/>
    </row>
    <row r="389" spans="1:10" s="341" customFormat="1" ht="15" hidden="1" customHeight="1" x14ac:dyDescent="0.2">
      <c r="A389" s="417" t="s">
        <v>435</v>
      </c>
      <c r="B389" s="343" t="s">
        <v>109</v>
      </c>
      <c r="C389" s="343" t="s">
        <v>110</v>
      </c>
      <c r="D389" s="343" t="str">
        <f t="shared" si="10"/>
        <v>Bereich_5_5253 - Berufsgattung 1</v>
      </c>
      <c r="E389" s="345">
        <v>8.9499999999999993</v>
      </c>
      <c r="F389" s="607"/>
      <c r="G389" s="352" t="str">
        <f t="shared" si="11"/>
        <v>Kranführer, Bediener Hebeeinrichtungen [Helfer]</v>
      </c>
      <c r="H389" s="281"/>
      <c r="I389" s="152"/>
      <c r="J389" s="152"/>
    </row>
    <row r="390" spans="1:10" s="341" customFormat="1" ht="15" hidden="1" customHeight="1" x14ac:dyDescent="0.2">
      <c r="A390" s="417" t="s">
        <v>435</v>
      </c>
      <c r="B390" s="343" t="s">
        <v>111</v>
      </c>
      <c r="C390" s="343" t="s">
        <v>112</v>
      </c>
      <c r="D390" s="343" t="str">
        <f t="shared" ref="D390:D453" si="12">CONCATENATE(A390,B390)</f>
        <v>Bereich_5_5253 - Berufsgattung 2</v>
      </c>
      <c r="E390" s="345">
        <v>13.47</v>
      </c>
      <c r="F390" s="607"/>
      <c r="G390" s="352" t="str">
        <f t="shared" ref="G390:G453" si="13">C390</f>
        <v>Kranführer, Bediener Hebeeinrichtungen [Fachkraft]</v>
      </c>
      <c r="H390" s="281"/>
      <c r="I390" s="152"/>
      <c r="J390" s="152"/>
    </row>
    <row r="391" spans="1:10" s="341" customFormat="1" ht="15" hidden="1" customHeight="1" x14ac:dyDescent="0.2">
      <c r="A391" s="417" t="s">
        <v>435</v>
      </c>
      <c r="B391" s="343" t="s">
        <v>113</v>
      </c>
      <c r="C391" s="343" t="s">
        <v>114</v>
      </c>
      <c r="D391" s="343" t="str">
        <f t="shared" si="12"/>
        <v>Bereich_5_53 - Berufsgattung 2</v>
      </c>
      <c r="E391" s="345">
        <v>7.96</v>
      </c>
      <c r="F391" s="607"/>
      <c r="G391" s="352" t="str">
        <f t="shared" si="13"/>
        <v>Schutz-, Sicherheits-, Überwachungsberufe [Fachkraft]</v>
      </c>
      <c r="H391" s="281"/>
      <c r="I391" s="152"/>
      <c r="J391" s="152"/>
    </row>
    <row r="392" spans="1:10" s="341" customFormat="1" ht="15" hidden="1" customHeight="1" x14ac:dyDescent="0.2">
      <c r="A392" s="417" t="s">
        <v>435</v>
      </c>
      <c r="B392" s="343" t="s">
        <v>117</v>
      </c>
      <c r="C392" s="343" t="s">
        <v>118</v>
      </c>
      <c r="D392" s="343" t="str">
        <f t="shared" si="12"/>
        <v>Bereich_5_54 - Berufsgattung 1 oder 2</v>
      </c>
      <c r="E392" s="345">
        <v>5.13</v>
      </c>
      <c r="F392" s="607"/>
      <c r="G392" s="352" t="str">
        <f t="shared" si="13"/>
        <v>Reinigungsberufe [Helfer oder Fachkraft]</v>
      </c>
      <c r="H392" s="281"/>
      <c r="I392" s="152"/>
      <c r="J392" s="152"/>
    </row>
    <row r="393" spans="1:10" s="341" customFormat="1" ht="15" hidden="1" customHeight="1" x14ac:dyDescent="0.2">
      <c r="A393" s="417" t="s">
        <v>435</v>
      </c>
      <c r="B393" s="343" t="s">
        <v>119</v>
      </c>
      <c r="C393" s="343" t="s">
        <v>120</v>
      </c>
      <c r="D393" s="343" t="str">
        <f t="shared" si="12"/>
        <v>Bereich_5_61 - Berufsgattung 2</v>
      </c>
      <c r="E393" s="345">
        <v>5.89</v>
      </c>
      <c r="F393" s="607"/>
      <c r="G393" s="352" t="str">
        <f t="shared" si="13"/>
        <v>Einkaufs-, Vertriebs- und Handelsberufe [Fachkraft]</v>
      </c>
      <c r="H393" s="281"/>
      <c r="I393" s="152"/>
      <c r="J393" s="152"/>
    </row>
    <row r="394" spans="1:10" s="341" customFormat="1" ht="15" hidden="1" customHeight="1" x14ac:dyDescent="0.2">
      <c r="A394" s="417" t="s">
        <v>435</v>
      </c>
      <c r="B394" s="343" t="s">
        <v>395</v>
      </c>
      <c r="C394" s="343" t="s">
        <v>396</v>
      </c>
      <c r="D394" s="343" t="str">
        <f t="shared" si="12"/>
        <v>Bereich_5_61 - Berufsgattung 3 oder 4</v>
      </c>
      <c r="E394" s="345">
        <v>6.89</v>
      </c>
      <c r="F394" s="607"/>
      <c r="G394" s="352" t="str">
        <f t="shared" si="13"/>
        <v>Einkaufs-, Vertriebs- und Handelsberufe [Spezialist oder Experte]</v>
      </c>
      <c r="H394" s="281"/>
      <c r="I394" s="152"/>
      <c r="J394" s="152"/>
    </row>
    <row r="395" spans="1:10" s="341" customFormat="1" ht="15" hidden="1" customHeight="1" x14ac:dyDescent="0.2">
      <c r="A395" s="417" t="s">
        <v>435</v>
      </c>
      <c r="B395" s="343" t="s">
        <v>123</v>
      </c>
      <c r="C395" s="343" t="s">
        <v>124</v>
      </c>
      <c r="D395" s="343" t="str">
        <f t="shared" si="12"/>
        <v>Bereich_5_62 - Berufsgattung 1 oder 2</v>
      </c>
      <c r="E395" s="345">
        <v>5.14</v>
      </c>
      <c r="F395" s="607"/>
      <c r="G395" s="352" t="str">
        <f t="shared" si="13"/>
        <v>Verkaufsberufe [Helfer oder Fachkraft]</v>
      </c>
      <c r="H395" s="281"/>
      <c r="I395" s="152"/>
      <c r="J395" s="152"/>
    </row>
    <row r="396" spans="1:10" s="341" customFormat="1" ht="15" hidden="1" customHeight="1" x14ac:dyDescent="0.2">
      <c r="A396" s="417" t="s">
        <v>435</v>
      </c>
      <c r="B396" s="343" t="s">
        <v>125</v>
      </c>
      <c r="C396" s="343" t="s">
        <v>126</v>
      </c>
      <c r="D396" s="343" t="str">
        <f t="shared" si="12"/>
        <v>Bereich_5_63 - Berufsgattung 1 oder 2</v>
      </c>
      <c r="E396" s="345">
        <v>4.8899999999999997</v>
      </c>
      <c r="F396" s="607"/>
      <c r="G396" s="352" t="str">
        <f t="shared" si="13"/>
        <v>Tourismus-, Hotel- und Gaststättenberufe [Helfer oder Fachkraft]</v>
      </c>
      <c r="H396" s="281"/>
      <c r="I396" s="152"/>
      <c r="J396" s="152"/>
    </row>
    <row r="397" spans="1:10" s="341" customFormat="1" ht="15" hidden="1" customHeight="1" x14ac:dyDescent="0.2">
      <c r="A397" s="417" t="s">
        <v>435</v>
      </c>
      <c r="B397" s="343" t="s">
        <v>311</v>
      </c>
      <c r="C397" s="343" t="s">
        <v>312</v>
      </c>
      <c r="D397" s="343" t="str">
        <f t="shared" si="12"/>
        <v>Bereich_5_63 - Berufsgattung 3 oder 4</v>
      </c>
      <c r="E397" s="345">
        <v>6.29</v>
      </c>
      <c r="F397" s="607"/>
      <c r="G397" s="352" t="str">
        <f t="shared" si="13"/>
        <v>Tourismus-, Hotel- und Gaststättenberufe [Spezialist oder Experte]</v>
      </c>
      <c r="H397" s="281"/>
      <c r="I397" s="152"/>
      <c r="J397" s="152"/>
    </row>
    <row r="398" spans="1:10" s="341" customFormat="1" ht="15" hidden="1" customHeight="1" x14ac:dyDescent="0.2">
      <c r="A398" s="417" t="s">
        <v>435</v>
      </c>
      <c r="B398" s="343" t="s">
        <v>127</v>
      </c>
      <c r="C398" s="343" t="s">
        <v>128</v>
      </c>
      <c r="D398" s="343" t="str">
        <f t="shared" si="12"/>
        <v>Bereich_5_71 - Berufsgattung 1 oder 2</v>
      </c>
      <c r="E398" s="345">
        <v>5.36</v>
      </c>
      <c r="F398" s="607"/>
      <c r="G398" s="352" t="str">
        <f t="shared" si="13"/>
        <v>Unternehmensorganisation, -strategie, Büro und Sekretariat [Helfer oder Fachkraft]</v>
      </c>
      <c r="H398" s="281"/>
      <c r="I398" s="152"/>
      <c r="J398" s="152"/>
    </row>
    <row r="399" spans="1:10" s="341" customFormat="1" ht="15" hidden="1" customHeight="1" x14ac:dyDescent="0.2">
      <c r="A399" s="417" t="s">
        <v>435</v>
      </c>
      <c r="B399" s="343" t="s">
        <v>129</v>
      </c>
      <c r="C399" s="343" t="s">
        <v>130</v>
      </c>
      <c r="D399" s="343" t="str">
        <f t="shared" si="12"/>
        <v>Bereich_5_71 - Berufsgattung 3</v>
      </c>
      <c r="E399" s="345">
        <v>6.89</v>
      </c>
      <c r="F399" s="607"/>
      <c r="G399" s="352" t="str">
        <f t="shared" si="13"/>
        <v>Unternehmensorganisation, -strategie, Büro und Sekretariat [Spezialist]</v>
      </c>
      <c r="H399" s="281"/>
      <c r="I399" s="152"/>
      <c r="J399" s="152"/>
    </row>
    <row r="400" spans="1:10" s="341" customFormat="1" ht="15" hidden="1" customHeight="1" x14ac:dyDescent="0.2">
      <c r="A400" s="417" t="s">
        <v>435</v>
      </c>
      <c r="B400" s="343" t="s">
        <v>131</v>
      </c>
      <c r="C400" s="343" t="s">
        <v>132</v>
      </c>
      <c r="D400" s="343" t="str">
        <f t="shared" si="12"/>
        <v>Bereich_5_71 - Berufsgattung 4</v>
      </c>
      <c r="E400" s="345">
        <v>7.07</v>
      </c>
      <c r="F400" s="607"/>
      <c r="G400" s="352" t="str">
        <f t="shared" si="13"/>
        <v>Unternehmensorganisation, -strategie, Büro und Sekretariat [Experte]</v>
      </c>
      <c r="H400" s="281"/>
      <c r="I400" s="152"/>
      <c r="J400" s="152"/>
    </row>
    <row r="401" spans="1:10" s="341" customFormat="1" ht="15" hidden="1" customHeight="1" x14ac:dyDescent="0.2">
      <c r="A401" s="417" t="s">
        <v>435</v>
      </c>
      <c r="B401" s="343" t="s">
        <v>133</v>
      </c>
      <c r="C401" s="343" t="s">
        <v>134</v>
      </c>
      <c r="D401" s="343" t="str">
        <f t="shared" si="12"/>
        <v>Bereich_5_715 - Berufsgattung 2</v>
      </c>
      <c r="E401" s="345">
        <v>6.12</v>
      </c>
      <c r="F401" s="607"/>
      <c r="G401" s="352" t="str">
        <f t="shared" si="13"/>
        <v>Personalwesen und -dienstleistung [Fachkraft]</v>
      </c>
      <c r="H401" s="281"/>
      <c r="I401" s="152"/>
      <c r="J401" s="152"/>
    </row>
    <row r="402" spans="1:10" s="341" customFormat="1" ht="15" hidden="1" customHeight="1" x14ac:dyDescent="0.2">
      <c r="A402" s="417" t="s">
        <v>435</v>
      </c>
      <c r="B402" s="343" t="s">
        <v>135</v>
      </c>
      <c r="C402" s="343" t="s">
        <v>136</v>
      </c>
      <c r="D402" s="343" t="str">
        <f t="shared" si="12"/>
        <v>Bereich_5_72 - Berufsgattung 2</v>
      </c>
      <c r="E402" s="345">
        <v>6.36</v>
      </c>
      <c r="F402" s="607"/>
      <c r="G402" s="352" t="str">
        <f t="shared" si="13"/>
        <v>Finanzdienstleistungen, Rechnungswesen, Steuerberatung [Fachkraft]</v>
      </c>
      <c r="H402" s="281"/>
      <c r="I402" s="152"/>
      <c r="J402" s="152"/>
    </row>
    <row r="403" spans="1:10" s="341" customFormat="1" ht="15" hidden="1" customHeight="1" x14ac:dyDescent="0.2">
      <c r="A403" s="417" t="s">
        <v>435</v>
      </c>
      <c r="B403" s="343" t="s">
        <v>397</v>
      </c>
      <c r="C403" s="343" t="s">
        <v>398</v>
      </c>
      <c r="D403" s="343" t="str">
        <f t="shared" si="12"/>
        <v>Bereich_5_72 - Berufsgattung 3 oder 4</v>
      </c>
      <c r="E403" s="345">
        <v>6.66</v>
      </c>
      <c r="F403" s="607"/>
      <c r="G403" s="352" t="str">
        <f t="shared" si="13"/>
        <v>Finanzdienstleistungen, Rechnungswesen, Steuerberatung [Spezialist oder Experte]</v>
      </c>
      <c r="H403" s="281"/>
      <c r="I403" s="152"/>
      <c r="J403" s="152"/>
    </row>
    <row r="404" spans="1:10" s="341" customFormat="1" ht="15" hidden="1" customHeight="1" x14ac:dyDescent="0.2">
      <c r="A404" s="417" t="s">
        <v>435</v>
      </c>
      <c r="B404" s="343" t="s">
        <v>139</v>
      </c>
      <c r="C404" s="343" t="s">
        <v>140</v>
      </c>
      <c r="D404" s="343" t="str">
        <f t="shared" si="12"/>
        <v>Bereich_5_73 - Berufsgattung 1 oder 2</v>
      </c>
      <c r="E404" s="345">
        <v>5.84</v>
      </c>
      <c r="F404" s="607"/>
      <c r="G404" s="352" t="str">
        <f t="shared" si="13"/>
        <v>Berufe in Recht und Verwaltung [Helfer oder Fachkraft]</v>
      </c>
      <c r="H404" s="281"/>
      <c r="I404" s="152"/>
      <c r="J404" s="152"/>
    </row>
    <row r="405" spans="1:10" s="341" customFormat="1" ht="15" hidden="1" customHeight="1" x14ac:dyDescent="0.2">
      <c r="A405" s="417" t="s">
        <v>435</v>
      </c>
      <c r="B405" s="343" t="s">
        <v>313</v>
      </c>
      <c r="C405" s="343" t="s">
        <v>314</v>
      </c>
      <c r="D405" s="343" t="str">
        <f t="shared" si="12"/>
        <v>Bereich_5_73 - Berufsgattung 3 oder 4</v>
      </c>
      <c r="E405" s="345">
        <v>7.21</v>
      </c>
      <c r="F405" s="607"/>
      <c r="G405" s="352" t="str">
        <f t="shared" si="13"/>
        <v>Berufe in Recht und Verwaltung [Spezialist oder Experte]</v>
      </c>
      <c r="H405" s="281"/>
      <c r="I405" s="152"/>
      <c r="J405" s="152"/>
    </row>
    <row r="406" spans="1:10" s="341" customFormat="1" ht="15" hidden="1" customHeight="1" x14ac:dyDescent="0.2">
      <c r="A406" s="417" t="s">
        <v>435</v>
      </c>
      <c r="B406" s="343" t="s">
        <v>143</v>
      </c>
      <c r="C406" s="343" t="s">
        <v>144</v>
      </c>
      <c r="D406" s="343" t="str">
        <f t="shared" si="12"/>
        <v>Bereich_5_81 - Berufsgattung 1 oder 2</v>
      </c>
      <c r="E406" s="345">
        <v>5.61</v>
      </c>
      <c r="F406" s="607"/>
      <c r="G406" s="352" t="str">
        <f t="shared" si="13"/>
        <v>Medizinische Gesundheitsberufe [Helfer oder Fachkraft]</v>
      </c>
      <c r="H406" s="281"/>
      <c r="I406" s="152"/>
      <c r="J406" s="152"/>
    </row>
    <row r="407" spans="1:10" s="341" customFormat="1" ht="15" hidden="1" customHeight="1" x14ac:dyDescent="0.2">
      <c r="A407" s="417" t="s">
        <v>435</v>
      </c>
      <c r="B407" s="343" t="s">
        <v>145</v>
      </c>
      <c r="C407" s="343" t="s">
        <v>146</v>
      </c>
      <c r="D407" s="343" t="str">
        <f t="shared" si="12"/>
        <v>Bereich_5_81 - Berufsgattung 3</v>
      </c>
      <c r="E407" s="345">
        <v>6.2</v>
      </c>
      <c r="F407" s="607"/>
      <c r="G407" s="352" t="str">
        <f t="shared" si="13"/>
        <v>Medizinische Gesundheitsberufe [Spezialist]</v>
      </c>
      <c r="H407" s="281"/>
      <c r="I407" s="152"/>
      <c r="J407" s="152"/>
    </row>
    <row r="408" spans="1:10" s="341" customFormat="1" ht="15" hidden="1" customHeight="1" x14ac:dyDescent="0.2">
      <c r="A408" s="417" t="s">
        <v>435</v>
      </c>
      <c r="B408" s="343" t="s">
        <v>147</v>
      </c>
      <c r="C408" s="343" t="s">
        <v>148</v>
      </c>
      <c r="D408" s="343" t="str">
        <f t="shared" si="12"/>
        <v>Bereich_5_81 - Berufsgattung 4</v>
      </c>
      <c r="E408" s="345">
        <v>6.73</v>
      </c>
      <c r="F408" s="607"/>
      <c r="G408" s="352" t="str">
        <f t="shared" si="13"/>
        <v>Medizinische Gesundheitsberufe [Experte]</v>
      </c>
      <c r="H408" s="281"/>
      <c r="I408" s="152"/>
      <c r="J408" s="152"/>
    </row>
    <row r="409" spans="1:10" s="341" customFormat="1" ht="15" hidden="1" customHeight="1" x14ac:dyDescent="0.2">
      <c r="A409" s="417" t="s">
        <v>435</v>
      </c>
      <c r="B409" s="343" t="s">
        <v>399</v>
      </c>
      <c r="C409" s="343" t="s">
        <v>400</v>
      </c>
      <c r="D409" s="343" t="str">
        <f t="shared" si="12"/>
        <v>Bereich_5_82 - Berufsgattung 2</v>
      </c>
      <c r="E409" s="345">
        <v>6.21</v>
      </c>
      <c r="F409" s="607"/>
      <c r="G409" s="352" t="str">
        <f t="shared" si="13"/>
        <v>Nichtmedizinische Gesundheitsberufe, Körperpflege, Medizintechnik [Fachkraft]</v>
      </c>
      <c r="H409" s="281"/>
      <c r="I409" s="152"/>
      <c r="J409" s="152"/>
    </row>
    <row r="410" spans="1:10" s="341" customFormat="1" ht="15" hidden="1" customHeight="1" x14ac:dyDescent="0.2">
      <c r="A410" s="417" t="s">
        <v>435</v>
      </c>
      <c r="B410" s="343" t="s">
        <v>153</v>
      </c>
      <c r="C410" s="343" t="s">
        <v>154</v>
      </c>
      <c r="D410" s="343" t="str">
        <f t="shared" si="12"/>
        <v>Bereich_5_82 - Berufsgattung 3 oder 4</v>
      </c>
      <c r="E410" s="345">
        <v>5.8</v>
      </c>
      <c r="F410" s="607"/>
      <c r="G410" s="352" t="str">
        <f t="shared" si="13"/>
        <v>Nichtmedizinische Gesundheitsberufe, Körperpflege, Medizintechnik [Spezialist oder Experte]</v>
      </c>
      <c r="H410" s="281"/>
      <c r="I410" s="152"/>
      <c r="J410" s="152"/>
    </row>
    <row r="411" spans="1:10" s="341" customFormat="1" ht="15" hidden="1" customHeight="1" x14ac:dyDescent="0.2">
      <c r="A411" s="417" t="s">
        <v>435</v>
      </c>
      <c r="B411" s="343" t="s">
        <v>401</v>
      </c>
      <c r="C411" s="343" t="s">
        <v>152</v>
      </c>
      <c r="D411" s="343" t="str">
        <f t="shared" si="12"/>
        <v>Bereich_5_821 - Berufsgattung 1 oder 2</v>
      </c>
      <c r="E411" s="345">
        <v>5.37</v>
      </c>
      <c r="F411" s="607"/>
      <c r="G411" s="352" t="str">
        <f t="shared" si="13"/>
        <v>Altenpflege [Helfer oder Fachkraft]</v>
      </c>
      <c r="H411" s="281"/>
      <c r="I411" s="152"/>
      <c r="J411" s="152"/>
    </row>
    <row r="412" spans="1:10" s="341" customFormat="1" ht="15" hidden="1" customHeight="1" x14ac:dyDescent="0.2">
      <c r="A412" s="417" t="s">
        <v>435</v>
      </c>
      <c r="B412" s="343" t="s">
        <v>155</v>
      </c>
      <c r="C412" s="343" t="s">
        <v>156</v>
      </c>
      <c r="D412" s="343" t="str">
        <f t="shared" si="12"/>
        <v>Bereich_5_831 - Berufsgattung 1 oder 2</v>
      </c>
      <c r="E412" s="345">
        <v>5.26</v>
      </c>
      <c r="F412" s="607"/>
      <c r="G412" s="352" t="str">
        <f t="shared" si="13"/>
        <v>Erziehung, Sozialarbeit, Heilerziehungspflege [Helfer oder Fachkraft]</v>
      </c>
      <c r="H412" s="281"/>
      <c r="I412" s="152"/>
      <c r="J412" s="152"/>
    </row>
    <row r="413" spans="1:10" s="341" customFormat="1" ht="15" hidden="1" customHeight="1" x14ac:dyDescent="0.2">
      <c r="A413" s="417" t="s">
        <v>435</v>
      </c>
      <c r="B413" s="343" t="s">
        <v>315</v>
      </c>
      <c r="C413" s="343" t="s">
        <v>316</v>
      </c>
      <c r="D413" s="343" t="str">
        <f t="shared" si="12"/>
        <v>Bereich_5_831 - Berufsgattung 3 oder 4</v>
      </c>
      <c r="E413" s="345">
        <v>6.34</v>
      </c>
      <c r="F413" s="607"/>
      <c r="G413" s="352" t="str">
        <f t="shared" si="13"/>
        <v>Erziehung, Sozialarbeit, Heilerziehungspflege [Spezialist oder Experte]</v>
      </c>
      <c r="H413" s="281"/>
      <c r="I413" s="152"/>
      <c r="J413" s="152"/>
    </row>
    <row r="414" spans="1:10" s="341" customFormat="1" ht="15" hidden="1" customHeight="1" x14ac:dyDescent="0.2">
      <c r="A414" s="417" t="s">
        <v>435</v>
      </c>
      <c r="B414" s="343" t="s">
        <v>157</v>
      </c>
      <c r="C414" s="343" t="s">
        <v>158</v>
      </c>
      <c r="D414" s="343" t="str">
        <f t="shared" si="12"/>
        <v>Bereich_5_832 - Berufsgattung 1 oder 2</v>
      </c>
      <c r="E414" s="345">
        <v>4.6900000000000004</v>
      </c>
      <c r="F414" s="607"/>
      <c r="G414" s="352" t="str">
        <f t="shared" si="13"/>
        <v>Hauswirtschaft [Helfer oder Fachkraft]</v>
      </c>
      <c r="H414" s="281"/>
      <c r="I414" s="152"/>
      <c r="J414" s="152"/>
    </row>
    <row r="415" spans="1:10" s="341" customFormat="1" ht="15" hidden="1" customHeight="1" x14ac:dyDescent="0.2">
      <c r="A415" s="417" t="s">
        <v>435</v>
      </c>
      <c r="B415" s="343" t="s">
        <v>159</v>
      </c>
      <c r="C415" s="343" t="s">
        <v>160</v>
      </c>
      <c r="D415" s="343" t="str">
        <f t="shared" si="12"/>
        <v>Bereich_5_84 - Berufsgattung 3</v>
      </c>
      <c r="E415" s="345">
        <v>6.77</v>
      </c>
      <c r="F415" s="607"/>
      <c r="G415" s="352" t="str">
        <f t="shared" si="13"/>
        <v>Lehrende und ausbildende Berufe [Spezialist]</v>
      </c>
      <c r="H415" s="281"/>
      <c r="I415" s="152"/>
      <c r="J415" s="152"/>
    </row>
    <row r="416" spans="1:10" s="341" customFormat="1" ht="15" hidden="1" customHeight="1" x14ac:dyDescent="0.2">
      <c r="A416" s="417" t="s">
        <v>435</v>
      </c>
      <c r="B416" s="343" t="s">
        <v>161</v>
      </c>
      <c r="C416" s="343" t="s">
        <v>162</v>
      </c>
      <c r="D416" s="343" t="str">
        <f t="shared" si="12"/>
        <v>Bereich_5_84513 - Berufsgattung 3</v>
      </c>
      <c r="E416" s="345">
        <v>13.59</v>
      </c>
      <c r="F416" s="607"/>
      <c r="G416" s="352" t="str">
        <f t="shared" si="13"/>
        <v>Fahrlehrer [Spezialist]</v>
      </c>
      <c r="H416" s="281"/>
      <c r="I416" s="152"/>
      <c r="J416" s="152"/>
    </row>
    <row r="417" spans="1:10" s="341" customFormat="1" ht="15" hidden="1" customHeight="1" x14ac:dyDescent="0.2">
      <c r="A417" s="417" t="s">
        <v>435</v>
      </c>
      <c r="B417" s="343" t="s">
        <v>163</v>
      </c>
      <c r="C417" s="343" t="s">
        <v>164</v>
      </c>
      <c r="D417" s="343" t="str">
        <f t="shared" si="12"/>
        <v>Bereich_5_84 - Berufsgattung 4</v>
      </c>
      <c r="E417" s="345">
        <v>7.09</v>
      </c>
      <c r="F417" s="607"/>
      <c r="G417" s="352" t="str">
        <f t="shared" si="13"/>
        <v>Lehrende und ausbildende Berufe [Experte]</v>
      </c>
      <c r="H417" s="281"/>
      <c r="I417" s="152"/>
      <c r="J417" s="152"/>
    </row>
    <row r="418" spans="1:10" s="341" customFormat="1" ht="15" hidden="1" customHeight="1" x14ac:dyDescent="0.2">
      <c r="A418" s="417" t="s">
        <v>435</v>
      </c>
      <c r="B418" s="343" t="s">
        <v>165</v>
      </c>
      <c r="C418" s="343" t="s">
        <v>166</v>
      </c>
      <c r="D418" s="343" t="str">
        <f t="shared" si="12"/>
        <v>Bereich_5_92 - Berufsgattung 2</v>
      </c>
      <c r="E418" s="345">
        <v>5.87</v>
      </c>
      <c r="F418" s="607"/>
      <c r="G418" s="352" t="str">
        <f t="shared" si="13"/>
        <v>Werbung, Marketing, kaufmännische und redaktionelle Medienberufe [Fachkraft]</v>
      </c>
      <c r="H418" s="281"/>
      <c r="I418" s="152"/>
      <c r="J418" s="152"/>
    </row>
    <row r="419" spans="1:10" s="341" customFormat="1" ht="15" hidden="1" customHeight="1" x14ac:dyDescent="0.2">
      <c r="A419" s="417" t="s">
        <v>435</v>
      </c>
      <c r="B419" s="343" t="s">
        <v>402</v>
      </c>
      <c r="C419" s="343" t="s">
        <v>403</v>
      </c>
      <c r="D419" s="343" t="str">
        <f t="shared" si="12"/>
        <v>Bereich_5_92 - Berufsgattung 3 oder 4</v>
      </c>
      <c r="E419" s="345">
        <v>7.51</v>
      </c>
      <c r="F419" s="607"/>
      <c r="G419" s="352" t="str">
        <f t="shared" si="13"/>
        <v>Werbung, Marketing, kaufmännische und redaktionelle Medienberufe [Spezialist oder Experte]</v>
      </c>
      <c r="H419" s="281"/>
      <c r="I419" s="152"/>
      <c r="J419" s="152"/>
    </row>
    <row r="420" spans="1:10" s="341" customFormat="1" ht="15" hidden="1" customHeight="1" x14ac:dyDescent="0.2">
      <c r="A420" s="417" t="s">
        <v>435</v>
      </c>
      <c r="B420" s="343" t="s">
        <v>404</v>
      </c>
      <c r="C420" s="343" t="s">
        <v>172</v>
      </c>
      <c r="D420" s="343" t="str">
        <f t="shared" si="12"/>
        <v>Bereich_5_00000_BPW</v>
      </c>
      <c r="E420" s="345">
        <v>5.9</v>
      </c>
      <c r="F420" s="607"/>
      <c r="G420" s="352" t="str">
        <f t="shared" si="13"/>
        <v>Berufspraktische Weiterbildung mit mehreren fachlichen Schwerpunkten</v>
      </c>
      <c r="H420" s="281"/>
      <c r="I420" s="152"/>
      <c r="J420" s="152"/>
    </row>
    <row r="421" spans="1:10" s="341" customFormat="1" ht="15" hidden="1" customHeight="1" x14ac:dyDescent="0.2">
      <c r="A421" s="417" t="s">
        <v>435</v>
      </c>
      <c r="B421" s="343" t="s">
        <v>442</v>
      </c>
      <c r="C421" s="343" t="s">
        <v>443</v>
      </c>
      <c r="D421" s="343" t="str">
        <f t="shared" si="12"/>
        <v>Bereich_5_00000_GK</v>
      </c>
      <c r="E421" s="345">
        <v>5.87</v>
      </c>
      <c r="F421" s="607"/>
      <c r="G421" s="352" t="str">
        <f t="shared" si="13"/>
        <v>Erwerb von Grundkompetenzen</v>
      </c>
      <c r="H421" s="281"/>
      <c r="I421" s="152"/>
      <c r="J421" s="152"/>
    </row>
    <row r="422" spans="1:10" s="341" customFormat="1" ht="15" hidden="1" customHeight="1" x14ac:dyDescent="0.2">
      <c r="A422" s="417" t="s">
        <v>435</v>
      </c>
      <c r="B422" s="343" t="s">
        <v>406</v>
      </c>
      <c r="C422" s="343" t="s">
        <v>444</v>
      </c>
      <c r="D422" s="343" t="str">
        <f t="shared" si="12"/>
        <v>Bereich_5_00000_HSA</v>
      </c>
      <c r="E422" s="345">
        <v>5.87</v>
      </c>
      <c r="F422" s="607"/>
      <c r="G422" s="352" t="str">
        <f t="shared" si="13"/>
        <v>Erwerb des Hauptschulabschlusses (HSA)</v>
      </c>
      <c r="H422" s="281"/>
      <c r="I422" s="152"/>
      <c r="J422" s="152"/>
    </row>
    <row r="423" spans="1:10" s="341" customFormat="1" ht="15" hidden="1" customHeight="1" x14ac:dyDescent="0.2">
      <c r="A423" s="417" t="s">
        <v>435</v>
      </c>
      <c r="B423" s="343" t="s">
        <v>445</v>
      </c>
      <c r="C423" s="343" t="s">
        <v>446</v>
      </c>
      <c r="D423" s="343" t="str">
        <f t="shared" si="12"/>
        <v>Bereich_5_00000_Kletterer</v>
      </c>
      <c r="E423" s="345">
        <v>24.47</v>
      </c>
      <c r="F423" s="607"/>
      <c r="G423" s="352" t="str">
        <f t="shared" si="13"/>
        <v>Industrie- bzw. Baumkletterer</v>
      </c>
      <c r="H423" s="281"/>
      <c r="I423" s="152"/>
      <c r="J423" s="152"/>
    </row>
    <row r="424" spans="1:10" s="341" customFormat="1" ht="15" hidden="1" customHeight="1" x14ac:dyDescent="0.2">
      <c r="A424" s="417" t="s">
        <v>435</v>
      </c>
      <c r="B424" s="343" t="s">
        <v>447</v>
      </c>
      <c r="C424" s="343" t="s">
        <v>178</v>
      </c>
      <c r="D424" s="343" t="str">
        <f t="shared" si="12"/>
        <v>Bereich_5_00000_UBH</v>
      </c>
      <c r="E424" s="345">
        <v>10.89</v>
      </c>
      <c r="F424" s="607"/>
      <c r="G424" s="352" t="str">
        <f t="shared" si="13"/>
        <v>Umschulungsbegleitende Hilfen … [mit und ohne Lernprozessbegleitung]</v>
      </c>
      <c r="H424" s="281"/>
      <c r="I424" s="152"/>
      <c r="J424" s="152"/>
    </row>
    <row r="425" spans="1:10" s="341" customFormat="1" ht="15" hidden="1" customHeight="1" x14ac:dyDescent="0.2">
      <c r="A425" s="417" t="s">
        <v>435</v>
      </c>
      <c r="B425" s="343" t="s">
        <v>408</v>
      </c>
      <c r="C425" s="343" t="s">
        <v>409</v>
      </c>
      <c r="D425" s="343" t="str">
        <f t="shared" si="12"/>
        <v>Bereich_5_00000_1Hilfe</v>
      </c>
      <c r="E425" s="345">
        <v>5.67</v>
      </c>
      <c r="F425" s="607"/>
      <c r="G425" s="352" t="str">
        <f t="shared" si="13"/>
        <v>Erste Hilfe Lehrgang</v>
      </c>
      <c r="H425" s="281"/>
      <c r="I425" s="152"/>
      <c r="J425" s="152"/>
    </row>
    <row r="426" spans="1:10" s="341" customFormat="1" ht="15" hidden="1" customHeight="1" x14ac:dyDescent="0.2">
      <c r="A426" s="417" t="s">
        <v>435</v>
      </c>
      <c r="B426" s="343" t="s">
        <v>173</v>
      </c>
      <c r="C426" s="343" t="s">
        <v>174</v>
      </c>
      <c r="D426" s="343" t="str">
        <f t="shared" si="12"/>
        <v>Bereich_5_Schwellenwert - Berufsgattung 1 oder 2</v>
      </c>
      <c r="E426" s="345">
        <v>6</v>
      </c>
      <c r="F426" s="607"/>
      <c r="G426" s="352" t="str">
        <f t="shared" si="13"/>
        <v>Bildungsziele, die nicht den oben genannten Berufsgruppen/-gattungen zugeordnet werden können [Helfer oder Fachkraft]</v>
      </c>
      <c r="H426" s="281"/>
      <c r="I426" s="152"/>
      <c r="J426" s="152"/>
    </row>
    <row r="427" spans="1:10" s="341" customFormat="1" ht="15" hidden="1" customHeight="1" x14ac:dyDescent="0.2">
      <c r="A427" s="417" t="s">
        <v>435</v>
      </c>
      <c r="B427" s="343" t="s">
        <v>175</v>
      </c>
      <c r="C427" s="343" t="s">
        <v>176</v>
      </c>
      <c r="D427" s="343" t="str">
        <f t="shared" si="12"/>
        <v>Bereich_5_Schwellenwert - Berufsgattung 3 oder 4</v>
      </c>
      <c r="E427" s="345">
        <v>8</v>
      </c>
      <c r="F427" s="607"/>
      <c r="G427" s="352" t="str">
        <f t="shared" si="13"/>
        <v>Bildungsziele, die nicht den oben genannten Berufsgruppen/-gattungen zugeordnet werden können [Spezialist oder Experte]</v>
      </c>
      <c r="H427" s="281"/>
      <c r="I427" s="152"/>
      <c r="J427" s="152"/>
    </row>
    <row r="428" spans="1:10" s="341" customFormat="1" ht="15" hidden="1" customHeight="1" x14ac:dyDescent="0.2">
      <c r="A428" s="416" t="s">
        <v>464</v>
      </c>
      <c r="B428" s="346" t="s">
        <v>37</v>
      </c>
      <c r="C428" s="346" t="s">
        <v>38</v>
      </c>
      <c r="D428" s="346" t="str">
        <f t="shared" si="12"/>
        <v>Bereich_6_12 - Berufsgattung 1 oder 2</v>
      </c>
      <c r="E428" s="347">
        <v>6.46</v>
      </c>
      <c r="F428" s="607"/>
      <c r="G428" s="352" t="str">
        <f t="shared" si="13"/>
        <v>Gartenbauberufe, Floristik [Helfer oder Fachkraft]</v>
      </c>
      <c r="H428" s="281"/>
      <c r="I428" s="152"/>
      <c r="J428" s="152"/>
    </row>
    <row r="429" spans="1:10" s="341" customFormat="1" ht="15" hidden="1" customHeight="1" x14ac:dyDescent="0.2">
      <c r="A429" s="416" t="s">
        <v>464</v>
      </c>
      <c r="B429" s="346" t="s">
        <v>377</v>
      </c>
      <c r="C429" s="346" t="s">
        <v>378</v>
      </c>
      <c r="D429" s="346" t="str">
        <f t="shared" si="12"/>
        <v>Bereich_6_22 - Berufsgattung 1 oder 2</v>
      </c>
      <c r="E429" s="347">
        <v>5.74</v>
      </c>
      <c r="F429" s="607"/>
      <c r="G429" s="352" t="str">
        <f t="shared" si="13"/>
        <v>Kunststoff- und Holzherstellung, -verarbeitung [Helfer oder Fachkraft]</v>
      </c>
      <c r="H429" s="281"/>
      <c r="I429" s="152"/>
      <c r="J429" s="152"/>
    </row>
    <row r="430" spans="1:10" s="341" customFormat="1" ht="15" hidden="1" customHeight="1" x14ac:dyDescent="0.2">
      <c r="A430" s="416" t="s">
        <v>464</v>
      </c>
      <c r="B430" s="346" t="s">
        <v>41</v>
      </c>
      <c r="C430" s="346" t="s">
        <v>42</v>
      </c>
      <c r="D430" s="346" t="str">
        <f t="shared" si="12"/>
        <v>Bereich_6_232 - Berufsgattung 2</v>
      </c>
      <c r="E430" s="347">
        <v>7.68</v>
      </c>
      <c r="F430" s="607"/>
      <c r="G430" s="352" t="str">
        <f t="shared" si="13"/>
        <v>Technische Mediengestaltung [Fachkraft]</v>
      </c>
      <c r="H430" s="281"/>
      <c r="I430" s="152"/>
      <c r="J430" s="152"/>
    </row>
    <row r="431" spans="1:10" s="341" customFormat="1" ht="15" hidden="1" customHeight="1" x14ac:dyDescent="0.2">
      <c r="A431" s="416" t="s">
        <v>464</v>
      </c>
      <c r="B431" s="346" t="s">
        <v>379</v>
      </c>
      <c r="C431" s="346" t="s">
        <v>380</v>
      </c>
      <c r="D431" s="346" t="str">
        <f t="shared" si="12"/>
        <v>Bereich_6_232 - Berufsgattung 3 oder 4</v>
      </c>
      <c r="E431" s="347">
        <v>7.84</v>
      </c>
      <c r="F431" s="607"/>
      <c r="G431" s="352" t="str">
        <f t="shared" si="13"/>
        <v>Technische Mediengestaltung [Spezialist oder Experte]</v>
      </c>
      <c r="H431" s="281"/>
      <c r="I431" s="152"/>
      <c r="J431" s="152"/>
    </row>
    <row r="432" spans="1:10" s="341" customFormat="1" ht="15" hidden="1" customHeight="1" x14ac:dyDescent="0.2">
      <c r="A432" s="416" t="s">
        <v>464</v>
      </c>
      <c r="B432" s="346" t="s">
        <v>45</v>
      </c>
      <c r="C432" s="346" t="s">
        <v>46</v>
      </c>
      <c r="D432" s="346" t="str">
        <f t="shared" si="12"/>
        <v>Bereich_6_24 - Berufsgattung 1</v>
      </c>
      <c r="E432" s="347">
        <v>6.17</v>
      </c>
      <c r="F432" s="607"/>
      <c r="G432" s="352" t="str">
        <f t="shared" si="13"/>
        <v>Metallerzeugung, Metallbearbeitung, Metallbau [Helfer]</v>
      </c>
      <c r="H432" s="281"/>
      <c r="I432" s="152"/>
      <c r="J432" s="152"/>
    </row>
    <row r="433" spans="1:10" s="341" customFormat="1" ht="15" hidden="1" customHeight="1" x14ac:dyDescent="0.2">
      <c r="A433" s="416" t="s">
        <v>464</v>
      </c>
      <c r="B433" s="346" t="s">
        <v>47</v>
      </c>
      <c r="C433" s="346" t="s">
        <v>48</v>
      </c>
      <c r="D433" s="346" t="str">
        <f t="shared" si="12"/>
        <v>Bereich_6_24 - Berufsgattung 2</v>
      </c>
      <c r="E433" s="347">
        <v>6.81</v>
      </c>
      <c r="F433" s="607"/>
      <c r="G433" s="352" t="str">
        <f t="shared" si="13"/>
        <v>Metallerzeugung, Metallbearbeitung, Metallbau [Fachkraft]</v>
      </c>
      <c r="H433" s="281"/>
      <c r="I433" s="152"/>
      <c r="J433" s="152"/>
    </row>
    <row r="434" spans="1:10" s="341" customFormat="1" ht="15" hidden="1" customHeight="1" x14ac:dyDescent="0.2">
      <c r="A434" s="416" t="s">
        <v>464</v>
      </c>
      <c r="B434" s="346" t="s">
        <v>49</v>
      </c>
      <c r="C434" s="346" t="s">
        <v>50</v>
      </c>
      <c r="D434" s="346" t="str">
        <f t="shared" si="12"/>
        <v>Bereich_6_242 - Berufsgattung 3</v>
      </c>
      <c r="E434" s="347">
        <v>8.59</v>
      </c>
      <c r="F434" s="607"/>
      <c r="G434" s="352" t="str">
        <f t="shared" si="13"/>
        <v>Spanende Metallbearbeitung [Spezialist]</v>
      </c>
      <c r="H434" s="281"/>
      <c r="I434" s="152"/>
      <c r="J434" s="152"/>
    </row>
    <row r="435" spans="1:10" s="341" customFormat="1" ht="15" hidden="1" customHeight="1" x14ac:dyDescent="0.2">
      <c r="A435" s="416" t="s">
        <v>464</v>
      </c>
      <c r="B435" s="346">
        <v>24422</v>
      </c>
      <c r="C435" s="346" t="s">
        <v>436</v>
      </c>
      <c r="D435" s="346" t="str">
        <f t="shared" si="12"/>
        <v>Bereich_6_24422</v>
      </c>
      <c r="E435" s="347">
        <v>8.15</v>
      </c>
      <c r="F435" s="607"/>
      <c r="G435" s="352" t="str">
        <f t="shared" si="13"/>
        <v>Schweiß-, Verbindungstechnik [Fachkraft]</v>
      </c>
      <c r="H435" s="281"/>
      <c r="I435" s="152"/>
      <c r="J435" s="152"/>
    </row>
    <row r="436" spans="1:10" s="341" customFormat="1" ht="15" hidden="1" customHeight="1" x14ac:dyDescent="0.2">
      <c r="A436" s="416" t="s">
        <v>464</v>
      </c>
      <c r="B436" s="346" t="s">
        <v>51</v>
      </c>
      <c r="C436" s="346" t="s">
        <v>52</v>
      </c>
      <c r="D436" s="346" t="str">
        <f t="shared" si="12"/>
        <v>Bereich_6_24422_G</v>
      </c>
      <c r="E436" s="347">
        <v>11.82</v>
      </c>
      <c r="F436" s="607"/>
      <c r="G436" s="352" t="str">
        <f t="shared" si="13"/>
        <v>Gasschweißen (G) [Fachkraft]</v>
      </c>
      <c r="H436" s="281"/>
      <c r="I436" s="152"/>
      <c r="J436" s="152"/>
    </row>
    <row r="437" spans="1:10" s="341" customFormat="1" ht="15" hidden="1" customHeight="1" x14ac:dyDescent="0.2">
      <c r="A437" s="416" t="s">
        <v>464</v>
      </c>
      <c r="B437" s="346" t="s">
        <v>53</v>
      </c>
      <c r="C437" s="346" t="s">
        <v>54</v>
      </c>
      <c r="D437" s="346" t="str">
        <f t="shared" si="12"/>
        <v>Bereich_6_24422_E</v>
      </c>
      <c r="E437" s="347">
        <v>13.33</v>
      </c>
      <c r="F437" s="607"/>
      <c r="G437" s="352" t="str">
        <f t="shared" si="13"/>
        <v>Lichtbogenschweißen (E) [Fachkraft]</v>
      </c>
      <c r="H437" s="281"/>
      <c r="I437" s="152"/>
      <c r="J437" s="152"/>
    </row>
    <row r="438" spans="1:10" s="341" customFormat="1" ht="15" hidden="1" customHeight="1" x14ac:dyDescent="0.2">
      <c r="A438" s="416" t="s">
        <v>464</v>
      </c>
      <c r="B438" s="346" t="s">
        <v>55</v>
      </c>
      <c r="C438" s="346" t="s">
        <v>56</v>
      </c>
      <c r="D438" s="346" t="str">
        <f t="shared" si="12"/>
        <v>Bereich_6_24422_WIG_St</v>
      </c>
      <c r="E438" s="347">
        <v>14.86</v>
      </c>
      <c r="F438" s="607"/>
      <c r="G438" s="352" t="str">
        <f t="shared" si="13"/>
        <v>Wolfram-Inertgasschweißen (WIG) - Werkstoff Stahl (St) [Fachkraft]</v>
      </c>
      <c r="H438" s="281"/>
      <c r="I438" s="152"/>
      <c r="J438" s="152"/>
    </row>
    <row r="439" spans="1:10" s="341" customFormat="1" ht="15" hidden="1" customHeight="1" x14ac:dyDescent="0.2">
      <c r="A439" s="416" t="s">
        <v>464</v>
      </c>
      <c r="B439" s="346" t="s">
        <v>57</v>
      </c>
      <c r="C439" s="346" t="s">
        <v>58</v>
      </c>
      <c r="D439" s="346" t="str">
        <f t="shared" si="12"/>
        <v>Bereich_6_24422_WIG_CrNi</v>
      </c>
      <c r="E439" s="347">
        <v>17.16</v>
      </c>
      <c r="F439" s="607"/>
      <c r="G439" s="352" t="str">
        <f t="shared" si="13"/>
        <v>Wolfram-Inertgasschweißen (WIG) - Werkstoff Chrom/Nickel (CrNi) [Fachkraft]</v>
      </c>
      <c r="H439" s="281"/>
      <c r="I439" s="152"/>
      <c r="J439" s="152"/>
    </row>
    <row r="440" spans="1:10" s="341" customFormat="1" ht="15" hidden="1" customHeight="1" x14ac:dyDescent="0.2">
      <c r="A440" s="416" t="s">
        <v>464</v>
      </c>
      <c r="B440" s="346" t="s">
        <v>59</v>
      </c>
      <c r="C440" s="346" t="s">
        <v>60</v>
      </c>
      <c r="D440" s="346" t="str">
        <f t="shared" si="12"/>
        <v>Bereich_6_24422_WIG_Al</v>
      </c>
      <c r="E440" s="347">
        <v>16.75</v>
      </c>
      <c r="F440" s="607"/>
      <c r="G440" s="352" t="str">
        <f t="shared" si="13"/>
        <v>Wolfram-Inertgasschweißen (WIG) - Werkstoff Aluminium (Al) [Fachkraft]</v>
      </c>
      <c r="H440" s="281"/>
      <c r="I440" s="152"/>
      <c r="J440" s="152"/>
    </row>
    <row r="441" spans="1:10" s="341" customFormat="1" ht="15" hidden="1" customHeight="1" x14ac:dyDescent="0.2">
      <c r="A441" s="416" t="s">
        <v>464</v>
      </c>
      <c r="B441" s="346" t="s">
        <v>61</v>
      </c>
      <c r="C441" s="346" t="s">
        <v>62</v>
      </c>
      <c r="D441" s="346" t="str">
        <f t="shared" si="12"/>
        <v>Bereich_6_24422_WIG_Cu</v>
      </c>
      <c r="E441" s="347">
        <v>12</v>
      </c>
      <c r="F441" s="607"/>
      <c r="G441" s="352" t="str">
        <f t="shared" si="13"/>
        <v>Wolfram-Inertgasschweißen (WIG) - Werkstoff Kupfer (Cu) [Fachkraft]</v>
      </c>
      <c r="H441" s="281"/>
      <c r="I441" s="152"/>
      <c r="J441" s="152"/>
    </row>
    <row r="442" spans="1:10" s="341" customFormat="1" ht="15" hidden="1" customHeight="1" x14ac:dyDescent="0.2">
      <c r="A442" s="416" t="s">
        <v>464</v>
      </c>
      <c r="B442" s="346" t="s">
        <v>63</v>
      </c>
      <c r="C442" s="346" t="s">
        <v>64</v>
      </c>
      <c r="D442" s="346" t="str">
        <f t="shared" si="12"/>
        <v>Bereich_6_24422_MSG_St</v>
      </c>
      <c r="E442" s="347">
        <v>14.74</v>
      </c>
      <c r="F442" s="607"/>
      <c r="G442" s="352" t="str">
        <f t="shared" si="13"/>
        <v>Metallschutzgasschweißen Metallaktivgas (MAG), Metallinertgas (MIG) - Werkstoff Stahl (St) [Fachkraft]</v>
      </c>
      <c r="H442" s="281"/>
      <c r="I442" s="152"/>
      <c r="J442" s="152"/>
    </row>
    <row r="443" spans="1:10" s="341" customFormat="1" ht="15" hidden="1" customHeight="1" x14ac:dyDescent="0.2">
      <c r="A443" s="416" t="s">
        <v>464</v>
      </c>
      <c r="B443" s="346" t="s">
        <v>65</v>
      </c>
      <c r="C443" s="346" t="s">
        <v>66</v>
      </c>
      <c r="D443" s="346" t="str">
        <f t="shared" si="12"/>
        <v>Bereich_6_24422_MSG_CrNi</v>
      </c>
      <c r="E443" s="347">
        <v>18.18</v>
      </c>
      <c r="F443" s="607"/>
      <c r="G443" s="352" t="str">
        <f t="shared" si="13"/>
        <v>Metallschutzgasschweißen Metallaktivgas (MAG), Metallinertgas (MIG) - Werkstoff Chrom/Nickel (CrNi) [Fachkraft]</v>
      </c>
      <c r="H443" s="281"/>
      <c r="I443" s="152"/>
      <c r="J443" s="152"/>
    </row>
    <row r="444" spans="1:10" s="341" customFormat="1" ht="15" hidden="1" customHeight="1" x14ac:dyDescent="0.2">
      <c r="A444" s="416" t="s">
        <v>464</v>
      </c>
      <c r="B444" s="346" t="s">
        <v>67</v>
      </c>
      <c r="C444" s="346" t="s">
        <v>68</v>
      </c>
      <c r="D444" s="346" t="str">
        <f t="shared" si="12"/>
        <v>Bereich_6_24422_MSG_Al</v>
      </c>
      <c r="E444" s="347">
        <v>14.81</v>
      </c>
      <c r="F444" s="607"/>
      <c r="G444" s="352" t="str">
        <f t="shared" si="13"/>
        <v>Metallschutzgasschweißen Metallaktivgas (MAG), Metallinertgas (MIG) - Werkstoff Aluminium (Al) [Fachkraft]</v>
      </c>
      <c r="H444" s="281"/>
      <c r="I444" s="152"/>
      <c r="J444" s="152"/>
    </row>
    <row r="445" spans="1:10" s="341" customFormat="1" ht="15" hidden="1" customHeight="1" x14ac:dyDescent="0.2">
      <c r="A445" s="416" t="s">
        <v>464</v>
      </c>
      <c r="B445" s="346" t="s">
        <v>69</v>
      </c>
      <c r="C445" s="346" t="s">
        <v>70</v>
      </c>
      <c r="D445" s="346" t="str">
        <f t="shared" si="12"/>
        <v>Bereich_6_24422_B</v>
      </c>
      <c r="E445" s="347">
        <v>12.32</v>
      </c>
      <c r="F445" s="607"/>
      <c r="G445" s="352" t="str">
        <f t="shared" si="13"/>
        <v>Brennschneiden [Fachkraft]</v>
      </c>
      <c r="H445" s="281"/>
      <c r="I445" s="152"/>
      <c r="J445" s="152"/>
    </row>
    <row r="446" spans="1:10" s="341" customFormat="1" ht="15" hidden="1" customHeight="1" x14ac:dyDescent="0.2">
      <c r="A446" s="416" t="s">
        <v>464</v>
      </c>
      <c r="B446" s="346" t="s">
        <v>382</v>
      </c>
      <c r="C446" s="346" t="s">
        <v>383</v>
      </c>
      <c r="D446" s="346" t="str">
        <f t="shared" si="12"/>
        <v>Bereich_6_24422_S</v>
      </c>
      <c r="E446" s="347">
        <v>12.05</v>
      </c>
      <c r="F446" s="607"/>
      <c r="G446" s="352" t="str">
        <f t="shared" si="13"/>
        <v>Sonstige Verfahren der Schweiß-, Verbindungstechnik [Fachkraft]</v>
      </c>
      <c r="H446" s="281"/>
      <c r="I446" s="152"/>
      <c r="J446" s="152"/>
    </row>
    <row r="447" spans="1:10" s="341" customFormat="1" ht="15" hidden="1" customHeight="1" x14ac:dyDescent="0.2">
      <c r="A447" s="416" t="s">
        <v>464</v>
      </c>
      <c r="B447" s="346" t="s">
        <v>73</v>
      </c>
      <c r="C447" s="346" t="s">
        <v>74</v>
      </c>
      <c r="D447" s="346" t="str">
        <f t="shared" si="12"/>
        <v>Bereich_6_2442 - Berufsgattung 3 oder 4</v>
      </c>
      <c r="E447" s="347">
        <v>14.39</v>
      </c>
      <c r="F447" s="607"/>
      <c r="G447" s="352" t="str">
        <f t="shared" si="13"/>
        <v>Schweiß-, Verbindungstechnik [Spezialist oder Experte]</v>
      </c>
      <c r="H447" s="281"/>
      <c r="I447" s="152"/>
      <c r="J447" s="152"/>
    </row>
    <row r="448" spans="1:10" s="341" customFormat="1" ht="15" hidden="1" customHeight="1" x14ac:dyDescent="0.2">
      <c r="A448" s="416" t="s">
        <v>464</v>
      </c>
      <c r="B448" s="346" t="s">
        <v>75</v>
      </c>
      <c r="C448" s="346" t="s">
        <v>76</v>
      </c>
      <c r="D448" s="346" t="str">
        <f t="shared" si="12"/>
        <v>Bereich_6_25 - Berufsgattung 2</v>
      </c>
      <c r="E448" s="347">
        <v>8.57</v>
      </c>
      <c r="F448" s="607"/>
      <c r="G448" s="352" t="str">
        <f t="shared" si="13"/>
        <v>Maschinen- und Fahrzeugtechnikberufe [Fachkraft]</v>
      </c>
      <c r="H448" s="281"/>
      <c r="I448" s="152"/>
      <c r="J448" s="152"/>
    </row>
    <row r="449" spans="1:10" s="341" customFormat="1" ht="15" hidden="1" customHeight="1" x14ac:dyDescent="0.2">
      <c r="A449" s="416" t="s">
        <v>464</v>
      </c>
      <c r="B449" s="346" t="s">
        <v>77</v>
      </c>
      <c r="C449" s="346" t="s">
        <v>78</v>
      </c>
      <c r="D449" s="346" t="str">
        <f t="shared" si="12"/>
        <v>Bereich_6_26 - Berufsgattung 2</v>
      </c>
      <c r="E449" s="347">
        <v>7.36</v>
      </c>
      <c r="F449" s="607"/>
      <c r="G449" s="352" t="str">
        <f t="shared" si="13"/>
        <v>Mechatronik-, Energie- und Elektroberufe [Fachkraft]</v>
      </c>
      <c r="H449" s="281"/>
      <c r="I449" s="152"/>
      <c r="J449" s="152"/>
    </row>
    <row r="450" spans="1:10" s="341" customFormat="1" ht="15" hidden="1" customHeight="1" x14ac:dyDescent="0.2">
      <c r="A450" s="416" t="s">
        <v>464</v>
      </c>
      <c r="B450" s="346" t="s">
        <v>384</v>
      </c>
      <c r="C450" s="346" t="s">
        <v>385</v>
      </c>
      <c r="D450" s="346" t="str">
        <f t="shared" si="12"/>
        <v>Bereich_6_26 - Berufsgattung 3 oder 4</v>
      </c>
      <c r="E450" s="347">
        <v>7.45</v>
      </c>
      <c r="F450" s="607"/>
      <c r="G450" s="352" t="str">
        <f t="shared" si="13"/>
        <v>Mechatronik-, Energie- und Elektroberufe [Spezialist oder Experte]</v>
      </c>
      <c r="H450" s="281"/>
      <c r="I450" s="152"/>
      <c r="J450" s="152"/>
    </row>
    <row r="451" spans="1:10" s="341" customFormat="1" ht="15" hidden="1" customHeight="1" x14ac:dyDescent="0.2">
      <c r="A451" s="416" t="s">
        <v>464</v>
      </c>
      <c r="B451" s="346" t="s">
        <v>81</v>
      </c>
      <c r="C451" s="346" t="s">
        <v>82</v>
      </c>
      <c r="D451" s="346" t="str">
        <f t="shared" si="12"/>
        <v>Bereich_6_27 - Berufsgattung 2</v>
      </c>
      <c r="E451" s="347">
        <v>9.26</v>
      </c>
      <c r="F451" s="607"/>
      <c r="G451" s="352" t="str">
        <f t="shared" si="13"/>
        <v>Technisches Zeichnen, Konstruktion, Modellbau [Fachkraft]</v>
      </c>
      <c r="H451" s="281"/>
      <c r="I451" s="152"/>
      <c r="J451" s="152"/>
    </row>
    <row r="452" spans="1:10" s="341" customFormat="1" ht="15" hidden="1" customHeight="1" x14ac:dyDescent="0.2">
      <c r="A452" s="416" t="s">
        <v>464</v>
      </c>
      <c r="B452" s="346" t="s">
        <v>437</v>
      </c>
      <c r="C452" s="346" t="s">
        <v>438</v>
      </c>
      <c r="D452" s="346" t="str">
        <f t="shared" si="12"/>
        <v>Bereich_6_27 - Berufsgattung 3 oder 4</v>
      </c>
      <c r="E452" s="347">
        <v>10.39</v>
      </c>
      <c r="F452" s="607"/>
      <c r="G452" s="352" t="str">
        <f t="shared" si="13"/>
        <v>Konstruktions- und Gerätebau, technische Qualitätssicherung [Spezialist oder Experte]</v>
      </c>
      <c r="H452" s="281"/>
      <c r="I452" s="152"/>
      <c r="J452" s="152"/>
    </row>
    <row r="453" spans="1:10" s="341" customFormat="1" ht="15" hidden="1" customHeight="1" x14ac:dyDescent="0.2">
      <c r="A453" s="416" t="s">
        <v>464</v>
      </c>
      <c r="B453" s="346" t="s">
        <v>465</v>
      </c>
      <c r="C453" s="346" t="s">
        <v>466</v>
      </c>
      <c r="D453" s="346" t="str">
        <f t="shared" si="12"/>
        <v>Bereich_6_28 - Berufsgattung 1 oder 2</v>
      </c>
      <c r="E453" s="347">
        <v>6.14</v>
      </c>
      <c r="F453" s="607"/>
      <c r="G453" s="352" t="str">
        <f t="shared" si="13"/>
        <v>Textil- und Lederberufe [Helfer oder Fachkraft]</v>
      </c>
      <c r="H453" s="281"/>
      <c r="I453" s="152"/>
      <c r="J453" s="152"/>
    </row>
    <row r="454" spans="1:10" s="341" customFormat="1" ht="15" hidden="1" customHeight="1" x14ac:dyDescent="0.2">
      <c r="A454" s="416" t="s">
        <v>464</v>
      </c>
      <c r="B454" s="346" t="s">
        <v>467</v>
      </c>
      <c r="C454" s="346" t="s">
        <v>468</v>
      </c>
      <c r="D454" s="346" t="str">
        <f t="shared" ref="D454:D509" si="14">CONCATENATE(A454,B454)</f>
        <v>Bereich_6_28 - Berufsgattung 3 oder 4</v>
      </c>
      <c r="E454" s="347">
        <v>6.14</v>
      </c>
      <c r="F454" s="607"/>
      <c r="G454" s="352" t="str">
        <f t="shared" ref="G454:G517" si="15">C454</f>
        <v>Textil- und Lederberufe [Spezialist oder Experte]</v>
      </c>
      <c r="H454" s="281"/>
      <c r="I454" s="152"/>
      <c r="J454" s="152"/>
    </row>
    <row r="455" spans="1:10" s="341" customFormat="1" ht="15" hidden="1" customHeight="1" x14ac:dyDescent="0.2">
      <c r="A455" s="416" t="s">
        <v>464</v>
      </c>
      <c r="B455" s="346" t="s">
        <v>85</v>
      </c>
      <c r="C455" s="346" t="s">
        <v>86</v>
      </c>
      <c r="D455" s="346" t="str">
        <f t="shared" si="14"/>
        <v>Bereich_6_29 - Berufsgattung 1 oder 2</v>
      </c>
      <c r="E455" s="347">
        <v>5.0199999999999996</v>
      </c>
      <c r="F455" s="607"/>
      <c r="G455" s="352" t="str">
        <f t="shared" si="15"/>
        <v>Lebensmittelherstellung und -verarbeitung [Helfer oder Fachkraft]</v>
      </c>
      <c r="H455" s="281"/>
      <c r="I455" s="152"/>
      <c r="J455" s="152"/>
    </row>
    <row r="456" spans="1:10" s="341" customFormat="1" ht="15" hidden="1" customHeight="1" x14ac:dyDescent="0.2">
      <c r="A456" s="416" t="s">
        <v>464</v>
      </c>
      <c r="B456" s="346" t="s">
        <v>439</v>
      </c>
      <c r="C456" s="346" t="s">
        <v>387</v>
      </c>
      <c r="D456" s="346" t="str">
        <f t="shared" si="14"/>
        <v>Bereich_6_3 - Berufsgattung 3 oder 4</v>
      </c>
      <c r="E456" s="347">
        <v>7.48</v>
      </c>
      <c r="F456" s="607"/>
      <c r="G456" s="352" t="str">
        <f t="shared" si="15"/>
        <v>Bau, Architektur, Vermessung, Gebäudetechnik [Spezialist oder Experte]</v>
      </c>
      <c r="H456" s="281"/>
      <c r="I456" s="152"/>
      <c r="J456" s="152"/>
    </row>
    <row r="457" spans="1:10" s="341" customFormat="1" ht="15" hidden="1" customHeight="1" x14ac:dyDescent="0.2">
      <c r="A457" s="416" t="s">
        <v>464</v>
      </c>
      <c r="B457" s="346" t="s">
        <v>87</v>
      </c>
      <c r="C457" s="346" t="s">
        <v>88</v>
      </c>
      <c r="D457" s="346" t="str">
        <f t="shared" si="14"/>
        <v>Bereich_6_32 - Berufsgattung 1 oder 2</v>
      </c>
      <c r="E457" s="347">
        <v>6.66</v>
      </c>
      <c r="F457" s="607"/>
      <c r="G457" s="352" t="str">
        <f t="shared" si="15"/>
        <v>Hoch- und Tiefbauberufe [Helfer oder Fachkraft]</v>
      </c>
      <c r="H457" s="281"/>
      <c r="I457" s="152"/>
      <c r="J457" s="152"/>
    </row>
    <row r="458" spans="1:10" s="341" customFormat="1" ht="15" hidden="1" customHeight="1" x14ac:dyDescent="0.2">
      <c r="A458" s="416" t="s">
        <v>464</v>
      </c>
      <c r="B458" s="346" t="s">
        <v>89</v>
      </c>
      <c r="C458" s="346" t="s">
        <v>90</v>
      </c>
      <c r="D458" s="346" t="str">
        <f t="shared" si="14"/>
        <v>Bereich_6_33 - Berufsgattung 1 oder 2</v>
      </c>
      <c r="E458" s="347">
        <v>5.18</v>
      </c>
      <c r="F458" s="607"/>
      <c r="G458" s="352" t="str">
        <f t="shared" si="15"/>
        <v>(Innen-) Ausbauberufe [Helfer oder Fachkraft]</v>
      </c>
      <c r="H458" s="281"/>
      <c r="I458" s="152"/>
      <c r="J458" s="152"/>
    </row>
    <row r="459" spans="1:10" s="341" customFormat="1" ht="15" hidden="1" customHeight="1" x14ac:dyDescent="0.2">
      <c r="A459" s="416" t="s">
        <v>464</v>
      </c>
      <c r="B459" s="346" t="s">
        <v>91</v>
      </c>
      <c r="C459" s="346" t="s">
        <v>92</v>
      </c>
      <c r="D459" s="346" t="str">
        <f t="shared" si="14"/>
        <v>Bereich_6_34 - Berufsgattung 2</v>
      </c>
      <c r="E459" s="347">
        <v>6.86</v>
      </c>
      <c r="F459" s="607"/>
      <c r="G459" s="352" t="str">
        <f t="shared" si="15"/>
        <v>Gebäudetechnik und versorgungstechnische Berufe [Fachkraft]</v>
      </c>
      <c r="H459" s="281"/>
      <c r="I459" s="152"/>
      <c r="J459" s="152"/>
    </row>
    <row r="460" spans="1:10" s="341" customFormat="1" ht="15" hidden="1" customHeight="1" x14ac:dyDescent="0.2">
      <c r="A460" s="416" t="s">
        <v>464</v>
      </c>
      <c r="B460" s="346" t="s">
        <v>389</v>
      </c>
      <c r="C460" s="346" t="s">
        <v>390</v>
      </c>
      <c r="D460" s="346" t="str">
        <f t="shared" si="14"/>
        <v>Bereich_6_41 - Berufsgattung 1 oder 2</v>
      </c>
      <c r="E460" s="347">
        <v>11.28</v>
      </c>
      <c r="F460" s="607"/>
      <c r="G460" s="352" t="str">
        <f t="shared" si="15"/>
        <v>Mathematik-, Biologie-, Physikberufe [Helfer oder Fachkraft]</v>
      </c>
      <c r="H460" s="281"/>
      <c r="I460" s="152"/>
      <c r="J460" s="152"/>
    </row>
    <row r="461" spans="1:10" s="341" customFormat="1" ht="15" hidden="1" customHeight="1" x14ac:dyDescent="0.2">
      <c r="A461" s="416" t="s">
        <v>464</v>
      </c>
      <c r="B461" s="346" t="s">
        <v>391</v>
      </c>
      <c r="C461" s="346" t="s">
        <v>392</v>
      </c>
      <c r="D461" s="346" t="str">
        <f t="shared" si="14"/>
        <v>Bereich_6_41 - Berufsgattung 3 oder 4</v>
      </c>
      <c r="E461" s="347">
        <v>11.28</v>
      </c>
      <c r="F461" s="607"/>
      <c r="G461" s="352" t="str">
        <f t="shared" si="15"/>
        <v>Mathematik-, Biologie-, Physikberufe [Spezialist oder Experte]</v>
      </c>
      <c r="H461" s="281"/>
      <c r="I461" s="152"/>
      <c r="J461" s="152"/>
    </row>
    <row r="462" spans="1:10" s="341" customFormat="1" ht="15" hidden="1" customHeight="1" x14ac:dyDescent="0.2">
      <c r="A462" s="416" t="s">
        <v>464</v>
      </c>
      <c r="B462" s="346" t="s">
        <v>393</v>
      </c>
      <c r="C462" s="346" t="s">
        <v>394</v>
      </c>
      <c r="D462" s="346" t="str">
        <f t="shared" si="14"/>
        <v>Bereich_6_42 - Berufsgattung 3 oder 4</v>
      </c>
      <c r="E462" s="347">
        <v>9.01</v>
      </c>
      <c r="F462" s="607"/>
      <c r="G462" s="352" t="str">
        <f t="shared" si="15"/>
        <v>Geologie-, Geographie-, Umweltschutzberufe [Spezialist oder Experte]</v>
      </c>
      <c r="H462" s="281"/>
      <c r="I462" s="152"/>
      <c r="J462" s="152"/>
    </row>
    <row r="463" spans="1:10" s="341" customFormat="1" ht="15" hidden="1" customHeight="1" x14ac:dyDescent="0.2">
      <c r="A463" s="416" t="s">
        <v>464</v>
      </c>
      <c r="B463" s="346" t="s">
        <v>97</v>
      </c>
      <c r="C463" s="346" t="s">
        <v>98</v>
      </c>
      <c r="D463" s="346" t="str">
        <f t="shared" si="14"/>
        <v>Bereich_6_43 - Berufsgattung 2</v>
      </c>
      <c r="E463" s="347">
        <v>8.5</v>
      </c>
      <c r="F463" s="607"/>
      <c r="G463" s="352" t="str">
        <f t="shared" si="15"/>
        <v>Informatik und andere IKT-Berufe [Fachkraft]</v>
      </c>
      <c r="H463" s="281"/>
      <c r="I463" s="152"/>
      <c r="J463" s="152"/>
    </row>
    <row r="464" spans="1:10" s="341" customFormat="1" ht="15" hidden="1" customHeight="1" x14ac:dyDescent="0.2">
      <c r="A464" s="416" t="s">
        <v>464</v>
      </c>
      <c r="B464" s="346" t="s">
        <v>99</v>
      </c>
      <c r="C464" s="346" t="s">
        <v>100</v>
      </c>
      <c r="D464" s="346" t="str">
        <f t="shared" si="14"/>
        <v>Bereich_6_43 - Berufsgattung 3</v>
      </c>
      <c r="E464" s="347">
        <v>9.82</v>
      </c>
      <c r="F464" s="607"/>
      <c r="G464" s="352" t="str">
        <f t="shared" si="15"/>
        <v>Informatik und andere IKT-Berufe [Spezialist]</v>
      </c>
      <c r="H464" s="281"/>
      <c r="I464" s="152"/>
      <c r="J464" s="152"/>
    </row>
    <row r="465" spans="1:10" s="341" customFormat="1" ht="15" hidden="1" customHeight="1" x14ac:dyDescent="0.2">
      <c r="A465" s="416" t="s">
        <v>464</v>
      </c>
      <c r="B465" s="346" t="s">
        <v>101</v>
      </c>
      <c r="C465" s="346" t="s">
        <v>102</v>
      </c>
      <c r="D465" s="346" t="str">
        <f t="shared" si="14"/>
        <v>Bereich_6_43 - Berufsgattung 4</v>
      </c>
      <c r="E465" s="347">
        <v>11.09</v>
      </c>
      <c r="F465" s="607"/>
      <c r="G465" s="352" t="str">
        <f t="shared" si="15"/>
        <v>Informatik und andere IKT-Berufe [Experte]</v>
      </c>
      <c r="H465" s="281"/>
      <c r="I465" s="152"/>
      <c r="J465" s="152"/>
    </row>
    <row r="466" spans="1:10" s="341" customFormat="1" ht="15" hidden="1" customHeight="1" x14ac:dyDescent="0.2">
      <c r="A466" s="416" t="s">
        <v>464</v>
      </c>
      <c r="B466" s="346" t="s">
        <v>103</v>
      </c>
      <c r="C466" s="346" t="s">
        <v>104</v>
      </c>
      <c r="D466" s="346" t="str">
        <f t="shared" si="14"/>
        <v>Bereich_6_51 - Berufsgattung 1 oder 2</v>
      </c>
      <c r="E466" s="347">
        <v>6.45</v>
      </c>
      <c r="F466" s="607"/>
      <c r="G466" s="352" t="str">
        <f t="shared" si="15"/>
        <v>Verkehr, Logistik (außer Fahrzeugführung) [Helfer oder Fachkraft]</v>
      </c>
      <c r="H466" s="281"/>
      <c r="I466" s="152"/>
      <c r="J466" s="152"/>
    </row>
    <row r="467" spans="1:10" s="341" customFormat="1" ht="15" hidden="1" customHeight="1" x14ac:dyDescent="0.2">
      <c r="A467" s="416" t="s">
        <v>464</v>
      </c>
      <c r="B467" s="346" t="s">
        <v>105</v>
      </c>
      <c r="C467" s="346" t="s">
        <v>106</v>
      </c>
      <c r="D467" s="346" t="str">
        <f t="shared" si="14"/>
        <v>Bereich_6_51 - Berufsgattung 3</v>
      </c>
      <c r="E467" s="347">
        <v>8.6199999999999992</v>
      </c>
      <c r="F467" s="607"/>
      <c r="G467" s="352" t="str">
        <f t="shared" si="15"/>
        <v xml:space="preserve">Verkehr, Logistik (außer Fahrzeugführung) [Spezialist] </v>
      </c>
      <c r="H467" s="281"/>
      <c r="I467" s="152"/>
      <c r="J467" s="152"/>
    </row>
    <row r="468" spans="1:10" s="341" customFormat="1" ht="15" hidden="1" customHeight="1" x14ac:dyDescent="0.2">
      <c r="A468" s="416" t="s">
        <v>464</v>
      </c>
      <c r="B468" s="346" t="s">
        <v>440</v>
      </c>
      <c r="C468" s="346" t="s">
        <v>441</v>
      </c>
      <c r="D468" s="346" t="str">
        <f t="shared" si="14"/>
        <v>Bereich_6_5220 - Berufsgattung 2</v>
      </c>
      <c r="E468" s="347">
        <v>13.68</v>
      </c>
      <c r="F468" s="607"/>
      <c r="G468" s="352" t="str">
        <f t="shared" si="15"/>
        <v>Triebfahrzeugführer Eisenbahnverkehr [Fachkraft]</v>
      </c>
      <c r="H468" s="281"/>
      <c r="I468" s="152"/>
      <c r="J468" s="152"/>
    </row>
    <row r="469" spans="1:10" s="341" customFormat="1" ht="15" hidden="1" customHeight="1" x14ac:dyDescent="0.2">
      <c r="A469" s="416" t="s">
        <v>464</v>
      </c>
      <c r="B469" s="346" t="s">
        <v>107</v>
      </c>
      <c r="C469" s="346" t="s">
        <v>108</v>
      </c>
      <c r="D469" s="346" t="str">
        <f t="shared" si="14"/>
        <v>Bereich_6_5252 - Berufsgattung 2</v>
      </c>
      <c r="E469" s="347">
        <v>12.17</v>
      </c>
      <c r="F469" s="607"/>
      <c r="G469" s="352" t="str">
        <f t="shared" si="15"/>
        <v>Führer von Erdbewegungs- und verwandten Maschinen [Fachkraft]</v>
      </c>
      <c r="H469" s="281"/>
      <c r="I469" s="152"/>
      <c r="J469" s="152"/>
    </row>
    <row r="470" spans="1:10" s="341" customFormat="1" ht="15" hidden="1" customHeight="1" x14ac:dyDescent="0.2">
      <c r="A470" s="416" t="s">
        <v>464</v>
      </c>
      <c r="B470" s="346" t="s">
        <v>109</v>
      </c>
      <c r="C470" s="346" t="s">
        <v>110</v>
      </c>
      <c r="D470" s="346" t="str">
        <f t="shared" si="14"/>
        <v>Bereich_6_5253 - Berufsgattung 1</v>
      </c>
      <c r="E470" s="347">
        <v>8.92</v>
      </c>
      <c r="F470" s="607"/>
      <c r="G470" s="352" t="str">
        <f t="shared" si="15"/>
        <v>Kranführer, Bediener Hebeeinrichtungen [Helfer]</v>
      </c>
      <c r="H470" s="281"/>
      <c r="I470" s="152"/>
      <c r="J470" s="152"/>
    </row>
    <row r="471" spans="1:10" s="341" customFormat="1" ht="15" hidden="1" customHeight="1" x14ac:dyDescent="0.2">
      <c r="A471" s="416" t="s">
        <v>464</v>
      </c>
      <c r="B471" s="346" t="s">
        <v>111</v>
      </c>
      <c r="C471" s="346" t="s">
        <v>112</v>
      </c>
      <c r="D471" s="346" t="str">
        <f t="shared" si="14"/>
        <v>Bereich_6_5253 - Berufsgattung 2</v>
      </c>
      <c r="E471" s="347">
        <v>13.46</v>
      </c>
      <c r="F471" s="607"/>
      <c r="G471" s="352" t="str">
        <f t="shared" si="15"/>
        <v>Kranführer, Bediener Hebeeinrichtungen [Fachkraft]</v>
      </c>
      <c r="H471" s="281"/>
      <c r="I471" s="152"/>
      <c r="J471" s="152"/>
    </row>
    <row r="472" spans="1:10" s="341" customFormat="1" ht="15" hidden="1" customHeight="1" x14ac:dyDescent="0.2">
      <c r="A472" s="416" t="s">
        <v>464</v>
      </c>
      <c r="B472" s="346" t="s">
        <v>113</v>
      </c>
      <c r="C472" s="346" t="s">
        <v>114</v>
      </c>
      <c r="D472" s="346" t="str">
        <f t="shared" si="14"/>
        <v>Bereich_6_53 - Berufsgattung 2</v>
      </c>
      <c r="E472" s="347">
        <v>7.87</v>
      </c>
      <c r="F472" s="607"/>
      <c r="G472" s="352" t="str">
        <f t="shared" si="15"/>
        <v>Schutz-, Sicherheits-, Überwachungsberufe [Fachkraft]</v>
      </c>
      <c r="H472" s="281"/>
      <c r="I472" s="152"/>
      <c r="J472" s="152"/>
    </row>
    <row r="473" spans="1:10" s="341" customFormat="1" ht="15" hidden="1" customHeight="1" x14ac:dyDescent="0.2">
      <c r="A473" s="416" t="s">
        <v>464</v>
      </c>
      <c r="B473" s="346" t="s">
        <v>469</v>
      </c>
      <c r="C473" s="346" t="s">
        <v>470</v>
      </c>
      <c r="D473" s="346" t="str">
        <f t="shared" si="14"/>
        <v>Bereich_6_53 - Berufsgattung 3 oder 4</v>
      </c>
      <c r="E473" s="347">
        <v>8.02</v>
      </c>
      <c r="F473" s="607"/>
      <c r="G473" s="352" t="str">
        <f t="shared" si="15"/>
        <v>Schutz- Sicherheits-, Überwachungsberufe [Spezialist oder Experte]</v>
      </c>
      <c r="H473" s="281"/>
      <c r="I473" s="152"/>
      <c r="J473" s="152"/>
    </row>
    <row r="474" spans="1:10" s="341" customFormat="1" ht="15" hidden="1" customHeight="1" x14ac:dyDescent="0.2">
      <c r="A474" s="416" t="s">
        <v>464</v>
      </c>
      <c r="B474" s="346" t="s">
        <v>117</v>
      </c>
      <c r="C474" s="346" t="s">
        <v>118</v>
      </c>
      <c r="D474" s="346" t="str">
        <f t="shared" si="14"/>
        <v>Bereich_6_54 - Berufsgattung 1 oder 2</v>
      </c>
      <c r="E474" s="347">
        <v>5.36</v>
      </c>
      <c r="F474" s="607"/>
      <c r="G474" s="352" t="str">
        <f t="shared" si="15"/>
        <v>Reinigungsberufe [Helfer oder Fachkraft]</v>
      </c>
      <c r="H474" s="281"/>
      <c r="I474" s="152"/>
      <c r="J474" s="152"/>
    </row>
    <row r="475" spans="1:10" s="341" customFormat="1" ht="15" hidden="1" customHeight="1" x14ac:dyDescent="0.2">
      <c r="A475" s="416" t="s">
        <v>464</v>
      </c>
      <c r="B475" s="346" t="s">
        <v>119</v>
      </c>
      <c r="C475" s="346" t="s">
        <v>120</v>
      </c>
      <c r="D475" s="346" t="str">
        <f t="shared" si="14"/>
        <v>Bereich_6_61 - Berufsgattung 2</v>
      </c>
      <c r="E475" s="347">
        <v>6</v>
      </c>
      <c r="F475" s="607"/>
      <c r="G475" s="352" t="str">
        <f t="shared" si="15"/>
        <v>Einkaufs-, Vertriebs- und Handelsberufe [Fachkraft]</v>
      </c>
      <c r="H475" s="281"/>
      <c r="I475" s="152"/>
      <c r="J475" s="152"/>
    </row>
    <row r="476" spans="1:10" s="341" customFormat="1" ht="15" hidden="1" customHeight="1" x14ac:dyDescent="0.2">
      <c r="A476" s="416" t="s">
        <v>464</v>
      </c>
      <c r="B476" s="346" t="s">
        <v>395</v>
      </c>
      <c r="C476" s="346" t="s">
        <v>396</v>
      </c>
      <c r="D476" s="346" t="str">
        <f t="shared" si="14"/>
        <v>Bereich_6_61 - Berufsgattung 3 oder 4</v>
      </c>
      <c r="E476" s="347">
        <v>6.7</v>
      </c>
      <c r="F476" s="607"/>
      <c r="G476" s="352" t="str">
        <f t="shared" si="15"/>
        <v>Einkaufs-, Vertriebs- und Handelsberufe [Spezialist oder Experte]</v>
      </c>
      <c r="H476" s="281"/>
      <c r="I476" s="152"/>
      <c r="J476" s="152"/>
    </row>
    <row r="477" spans="1:10" s="341" customFormat="1" ht="15" hidden="1" customHeight="1" x14ac:dyDescent="0.2">
      <c r="A477" s="416" t="s">
        <v>464</v>
      </c>
      <c r="B477" s="346" t="s">
        <v>123</v>
      </c>
      <c r="C477" s="346" t="s">
        <v>124</v>
      </c>
      <c r="D477" s="346" t="str">
        <f t="shared" si="14"/>
        <v>Bereich_6_62 - Berufsgattung 1 oder 2</v>
      </c>
      <c r="E477" s="347">
        <v>5.27</v>
      </c>
      <c r="F477" s="607"/>
      <c r="G477" s="352" t="str">
        <f t="shared" si="15"/>
        <v>Verkaufsberufe [Helfer oder Fachkraft]</v>
      </c>
      <c r="H477" s="281"/>
      <c r="I477" s="152"/>
      <c r="J477" s="152"/>
    </row>
    <row r="478" spans="1:10" s="341" customFormat="1" ht="15" hidden="1" customHeight="1" x14ac:dyDescent="0.2">
      <c r="A478" s="416" t="s">
        <v>464</v>
      </c>
      <c r="B478" s="346" t="s">
        <v>125</v>
      </c>
      <c r="C478" s="346" t="s">
        <v>126</v>
      </c>
      <c r="D478" s="346" t="str">
        <f t="shared" si="14"/>
        <v>Bereich_6_63 - Berufsgattung 1 oder 2</v>
      </c>
      <c r="E478" s="347">
        <v>5.05</v>
      </c>
      <c r="F478" s="607"/>
      <c r="G478" s="352" t="str">
        <f t="shared" si="15"/>
        <v>Tourismus-, Hotel- und Gaststättenberufe [Helfer oder Fachkraft]</v>
      </c>
      <c r="H478" s="281"/>
      <c r="I478" s="152"/>
      <c r="J478" s="152"/>
    </row>
    <row r="479" spans="1:10" s="341" customFormat="1" ht="15" hidden="1" customHeight="1" x14ac:dyDescent="0.2">
      <c r="A479" s="416" t="s">
        <v>464</v>
      </c>
      <c r="B479" s="346" t="s">
        <v>311</v>
      </c>
      <c r="C479" s="346" t="s">
        <v>312</v>
      </c>
      <c r="D479" s="346" t="str">
        <f t="shared" si="14"/>
        <v>Bereich_6_63 - Berufsgattung 3 oder 4</v>
      </c>
      <c r="E479" s="347">
        <v>6.19</v>
      </c>
      <c r="F479" s="607"/>
      <c r="G479" s="352" t="str">
        <f t="shared" si="15"/>
        <v>Tourismus-, Hotel- und Gaststättenberufe [Spezialist oder Experte]</v>
      </c>
      <c r="H479" s="281"/>
      <c r="I479" s="152"/>
      <c r="J479" s="152"/>
    </row>
    <row r="480" spans="1:10" s="341" customFormat="1" ht="15" hidden="1" customHeight="1" x14ac:dyDescent="0.2">
      <c r="A480" s="416" t="s">
        <v>464</v>
      </c>
      <c r="B480" s="346" t="s">
        <v>127</v>
      </c>
      <c r="C480" s="346" t="s">
        <v>128</v>
      </c>
      <c r="D480" s="346" t="str">
        <f t="shared" si="14"/>
        <v>Bereich_6_71 - Berufsgattung 1 oder 2</v>
      </c>
      <c r="E480" s="347">
        <v>5.4</v>
      </c>
      <c r="F480" s="607"/>
      <c r="G480" s="352" t="str">
        <f t="shared" si="15"/>
        <v>Unternehmensorganisation, -strategie, Büro und Sekretariat [Helfer oder Fachkraft]</v>
      </c>
      <c r="H480" s="281"/>
      <c r="I480" s="152"/>
      <c r="J480" s="152"/>
    </row>
    <row r="481" spans="1:10" s="341" customFormat="1" ht="15" hidden="1" customHeight="1" x14ac:dyDescent="0.2">
      <c r="A481" s="416" t="s">
        <v>464</v>
      </c>
      <c r="B481" s="346" t="s">
        <v>129</v>
      </c>
      <c r="C481" s="346" t="s">
        <v>130</v>
      </c>
      <c r="D481" s="346" t="str">
        <f t="shared" si="14"/>
        <v>Bereich_6_71 - Berufsgattung 3</v>
      </c>
      <c r="E481" s="347">
        <v>6.83</v>
      </c>
      <c r="F481" s="607"/>
      <c r="G481" s="352" t="str">
        <f t="shared" si="15"/>
        <v>Unternehmensorganisation, -strategie, Büro und Sekretariat [Spezialist]</v>
      </c>
      <c r="H481" s="281"/>
      <c r="I481" s="152"/>
      <c r="J481" s="152"/>
    </row>
    <row r="482" spans="1:10" s="341" customFormat="1" ht="15" hidden="1" customHeight="1" x14ac:dyDescent="0.2">
      <c r="A482" s="416" t="s">
        <v>464</v>
      </c>
      <c r="B482" s="346" t="s">
        <v>131</v>
      </c>
      <c r="C482" s="346" t="s">
        <v>132</v>
      </c>
      <c r="D482" s="346" t="str">
        <f t="shared" si="14"/>
        <v>Bereich_6_71 - Berufsgattung 4</v>
      </c>
      <c r="E482" s="347">
        <v>7.13</v>
      </c>
      <c r="F482" s="607"/>
      <c r="G482" s="352" t="str">
        <f t="shared" si="15"/>
        <v>Unternehmensorganisation, -strategie, Büro und Sekretariat [Experte]</v>
      </c>
      <c r="H482" s="281"/>
      <c r="I482" s="152"/>
      <c r="J482" s="152"/>
    </row>
    <row r="483" spans="1:10" s="341" customFormat="1" ht="15" hidden="1" customHeight="1" x14ac:dyDescent="0.2">
      <c r="A483" s="416" t="s">
        <v>464</v>
      </c>
      <c r="B483" s="346" t="s">
        <v>133</v>
      </c>
      <c r="C483" s="346" t="s">
        <v>134</v>
      </c>
      <c r="D483" s="346" t="str">
        <f t="shared" si="14"/>
        <v>Bereich_6_715 - Berufsgattung 2</v>
      </c>
      <c r="E483" s="347">
        <v>6.19</v>
      </c>
      <c r="F483" s="607"/>
      <c r="G483" s="352" t="str">
        <f t="shared" si="15"/>
        <v>Personalwesen und -dienstleistung [Fachkraft]</v>
      </c>
      <c r="H483" s="281"/>
      <c r="I483" s="152"/>
      <c r="J483" s="152"/>
    </row>
    <row r="484" spans="1:10" s="341" customFormat="1" ht="15" hidden="1" customHeight="1" x14ac:dyDescent="0.2">
      <c r="A484" s="416" t="s">
        <v>464</v>
      </c>
      <c r="B484" s="346" t="s">
        <v>135</v>
      </c>
      <c r="C484" s="346" t="s">
        <v>136</v>
      </c>
      <c r="D484" s="346" t="str">
        <f t="shared" si="14"/>
        <v>Bereich_6_72 - Berufsgattung 2</v>
      </c>
      <c r="E484" s="347">
        <v>6.36</v>
      </c>
      <c r="F484" s="607"/>
      <c r="G484" s="352" t="str">
        <f t="shared" si="15"/>
        <v>Finanzdienstleistungen, Rechnungswesen, Steuerberatung [Fachkraft]</v>
      </c>
      <c r="H484" s="281"/>
      <c r="I484" s="152"/>
      <c r="J484" s="152"/>
    </row>
    <row r="485" spans="1:10" s="341" customFormat="1" ht="15" hidden="1" customHeight="1" x14ac:dyDescent="0.2">
      <c r="A485" s="416" t="s">
        <v>464</v>
      </c>
      <c r="B485" s="346" t="s">
        <v>397</v>
      </c>
      <c r="C485" s="346" t="s">
        <v>398</v>
      </c>
      <c r="D485" s="346" t="str">
        <f t="shared" si="14"/>
        <v>Bereich_6_72 - Berufsgattung 3 oder 4</v>
      </c>
      <c r="E485" s="347">
        <v>6.89</v>
      </c>
      <c r="F485" s="607"/>
      <c r="G485" s="352" t="str">
        <f t="shared" si="15"/>
        <v>Finanzdienstleistungen, Rechnungswesen, Steuerberatung [Spezialist oder Experte]</v>
      </c>
      <c r="H485" s="281"/>
      <c r="I485" s="152"/>
      <c r="J485" s="152"/>
    </row>
    <row r="486" spans="1:10" s="341" customFormat="1" ht="15" hidden="1" customHeight="1" x14ac:dyDescent="0.2">
      <c r="A486" s="416" t="s">
        <v>464</v>
      </c>
      <c r="B486" s="346" t="s">
        <v>139</v>
      </c>
      <c r="C486" s="346" t="s">
        <v>140</v>
      </c>
      <c r="D486" s="346" t="str">
        <f t="shared" si="14"/>
        <v>Bereich_6_73 - Berufsgattung 1 oder 2</v>
      </c>
      <c r="E486" s="347">
        <v>5.73</v>
      </c>
      <c r="F486" s="607"/>
      <c r="G486" s="352" t="str">
        <f t="shared" si="15"/>
        <v>Berufe in Recht und Verwaltung [Helfer oder Fachkraft]</v>
      </c>
      <c r="H486" s="281"/>
      <c r="I486" s="152"/>
      <c r="J486" s="152"/>
    </row>
    <row r="487" spans="1:10" s="341" customFormat="1" ht="15" hidden="1" customHeight="1" x14ac:dyDescent="0.2">
      <c r="A487" s="416" t="s">
        <v>464</v>
      </c>
      <c r="B487" s="346" t="s">
        <v>313</v>
      </c>
      <c r="C487" s="346" t="s">
        <v>314</v>
      </c>
      <c r="D487" s="346" t="str">
        <f t="shared" si="14"/>
        <v>Bereich_6_73 - Berufsgattung 3 oder 4</v>
      </c>
      <c r="E487" s="347">
        <v>7.33</v>
      </c>
      <c r="F487" s="607"/>
      <c r="G487" s="352" t="str">
        <f t="shared" si="15"/>
        <v>Berufe in Recht und Verwaltung [Spezialist oder Experte]</v>
      </c>
      <c r="H487" s="281"/>
      <c r="I487" s="152"/>
      <c r="J487" s="152"/>
    </row>
    <row r="488" spans="1:10" s="341" customFormat="1" ht="15" hidden="1" customHeight="1" x14ac:dyDescent="0.2">
      <c r="A488" s="416" t="s">
        <v>464</v>
      </c>
      <c r="B488" s="346" t="s">
        <v>143</v>
      </c>
      <c r="C488" s="346" t="s">
        <v>144</v>
      </c>
      <c r="D488" s="346" t="str">
        <f t="shared" si="14"/>
        <v>Bereich_6_81 - Berufsgattung 1 oder 2</v>
      </c>
      <c r="E488" s="347">
        <v>5.59</v>
      </c>
      <c r="F488" s="607"/>
      <c r="G488" s="352" t="str">
        <f t="shared" si="15"/>
        <v>Medizinische Gesundheitsberufe [Helfer oder Fachkraft]</v>
      </c>
      <c r="H488" s="281"/>
      <c r="I488" s="152"/>
      <c r="J488" s="152"/>
    </row>
    <row r="489" spans="1:10" s="341" customFormat="1" ht="15" hidden="1" customHeight="1" x14ac:dyDescent="0.2">
      <c r="A489" s="416" t="s">
        <v>464</v>
      </c>
      <c r="B489" s="346" t="s">
        <v>145</v>
      </c>
      <c r="C489" s="346" t="s">
        <v>146</v>
      </c>
      <c r="D489" s="346" t="str">
        <f t="shared" si="14"/>
        <v>Bereich_6_81 - Berufsgattung 3</v>
      </c>
      <c r="E489" s="347">
        <v>6.06</v>
      </c>
      <c r="F489" s="607"/>
      <c r="G489" s="352" t="str">
        <f t="shared" si="15"/>
        <v>Medizinische Gesundheitsberufe [Spezialist]</v>
      </c>
      <c r="H489" s="281"/>
      <c r="I489" s="152"/>
      <c r="J489" s="152"/>
    </row>
    <row r="490" spans="1:10" s="341" customFormat="1" ht="15" hidden="1" customHeight="1" x14ac:dyDescent="0.2">
      <c r="A490" s="416" t="s">
        <v>464</v>
      </c>
      <c r="B490" s="346" t="s">
        <v>147</v>
      </c>
      <c r="C490" s="346" t="s">
        <v>148</v>
      </c>
      <c r="D490" s="346" t="str">
        <f t="shared" si="14"/>
        <v>Bereich_6_81 - Berufsgattung 4</v>
      </c>
      <c r="E490" s="347">
        <v>6.14</v>
      </c>
      <c r="F490" s="607"/>
      <c r="G490" s="352" t="str">
        <f t="shared" si="15"/>
        <v>Medizinische Gesundheitsberufe [Experte]</v>
      </c>
      <c r="H490" s="281"/>
      <c r="I490" s="152"/>
      <c r="J490" s="152"/>
    </row>
    <row r="491" spans="1:10" s="341" customFormat="1" ht="15" hidden="1" customHeight="1" x14ac:dyDescent="0.2">
      <c r="A491" s="416" t="s">
        <v>464</v>
      </c>
      <c r="B491" s="346" t="s">
        <v>399</v>
      </c>
      <c r="C491" s="346" t="s">
        <v>400</v>
      </c>
      <c r="D491" s="346" t="str">
        <f t="shared" si="14"/>
        <v>Bereich_6_82 - Berufsgattung 2</v>
      </c>
      <c r="E491" s="347">
        <v>6.15</v>
      </c>
      <c r="F491" s="607"/>
      <c r="G491" s="352" t="str">
        <f t="shared" si="15"/>
        <v>Nichtmedizinische Gesundheitsberufe, Körperpflege, Medizintechnik [Fachkraft]</v>
      </c>
      <c r="H491" s="281"/>
      <c r="I491" s="152"/>
      <c r="J491" s="152"/>
    </row>
    <row r="492" spans="1:10" s="341" customFormat="1" ht="15" hidden="1" customHeight="1" x14ac:dyDescent="0.2">
      <c r="A492" s="416" t="s">
        <v>464</v>
      </c>
      <c r="B492" s="346" t="s">
        <v>153</v>
      </c>
      <c r="C492" s="346" t="s">
        <v>154</v>
      </c>
      <c r="D492" s="346" t="str">
        <f t="shared" si="14"/>
        <v>Bereich_6_82 - Berufsgattung 3 oder 4</v>
      </c>
      <c r="E492" s="347">
        <v>5.82</v>
      </c>
      <c r="F492" s="607"/>
      <c r="G492" s="352" t="str">
        <f t="shared" si="15"/>
        <v>Nichtmedizinische Gesundheitsberufe, Körperpflege, Medizintechnik [Spezialist oder Experte]</v>
      </c>
      <c r="H492" s="281"/>
      <c r="I492" s="152"/>
      <c r="J492" s="152"/>
    </row>
    <row r="493" spans="1:10" s="341" customFormat="1" ht="15" hidden="1" customHeight="1" x14ac:dyDescent="0.2">
      <c r="A493" s="416" t="s">
        <v>464</v>
      </c>
      <c r="B493" s="346" t="s">
        <v>401</v>
      </c>
      <c r="C493" s="346" t="s">
        <v>152</v>
      </c>
      <c r="D493" s="346" t="str">
        <f t="shared" si="14"/>
        <v>Bereich_6_821 - Berufsgattung 1 oder 2</v>
      </c>
      <c r="E493" s="347">
        <v>5.41</v>
      </c>
      <c r="F493" s="607"/>
      <c r="G493" s="352" t="str">
        <f t="shared" si="15"/>
        <v>Altenpflege [Helfer oder Fachkraft]</v>
      </c>
      <c r="H493" s="281"/>
      <c r="I493" s="152"/>
      <c r="J493" s="152"/>
    </row>
    <row r="494" spans="1:10" s="341" customFormat="1" ht="15" hidden="1" customHeight="1" x14ac:dyDescent="0.2">
      <c r="A494" s="416" t="s">
        <v>464</v>
      </c>
      <c r="B494" s="346" t="s">
        <v>155</v>
      </c>
      <c r="C494" s="346" t="s">
        <v>156</v>
      </c>
      <c r="D494" s="346" t="str">
        <f t="shared" si="14"/>
        <v>Bereich_6_831 - Berufsgattung 1 oder 2</v>
      </c>
      <c r="E494" s="347">
        <v>5.27</v>
      </c>
      <c r="F494" s="607"/>
      <c r="G494" s="352" t="str">
        <f t="shared" si="15"/>
        <v>Erziehung, Sozialarbeit, Heilerziehungspflege [Helfer oder Fachkraft]</v>
      </c>
      <c r="H494" s="281"/>
      <c r="I494" s="152"/>
      <c r="J494" s="152"/>
    </row>
    <row r="495" spans="1:10" s="341" customFormat="1" ht="15" hidden="1" customHeight="1" x14ac:dyDescent="0.2">
      <c r="A495" s="416" t="s">
        <v>464</v>
      </c>
      <c r="B495" s="346" t="s">
        <v>315</v>
      </c>
      <c r="C495" s="346" t="s">
        <v>316</v>
      </c>
      <c r="D495" s="346" t="str">
        <f t="shared" si="14"/>
        <v>Bereich_6_831 - Berufsgattung 3 oder 4</v>
      </c>
      <c r="E495" s="347">
        <v>6.15</v>
      </c>
      <c r="F495" s="607"/>
      <c r="G495" s="352" t="str">
        <f t="shared" si="15"/>
        <v>Erziehung, Sozialarbeit, Heilerziehungspflege [Spezialist oder Experte]</v>
      </c>
      <c r="H495" s="281"/>
      <c r="I495" s="152"/>
      <c r="J495" s="152"/>
    </row>
    <row r="496" spans="1:10" s="341" customFormat="1" ht="15" hidden="1" customHeight="1" x14ac:dyDescent="0.2">
      <c r="A496" s="416" t="s">
        <v>464</v>
      </c>
      <c r="B496" s="346" t="s">
        <v>157</v>
      </c>
      <c r="C496" s="346" t="s">
        <v>158</v>
      </c>
      <c r="D496" s="346" t="str">
        <f t="shared" si="14"/>
        <v>Bereich_6_832 - Berufsgattung 1 oder 2</v>
      </c>
      <c r="E496" s="347">
        <v>4.7300000000000004</v>
      </c>
      <c r="F496" s="607"/>
      <c r="G496" s="352" t="str">
        <f t="shared" si="15"/>
        <v>Hauswirtschaft [Helfer oder Fachkraft]</v>
      </c>
      <c r="H496" s="281"/>
      <c r="I496" s="152"/>
      <c r="J496" s="152"/>
    </row>
    <row r="497" spans="1:10" s="341" customFormat="1" ht="15" hidden="1" customHeight="1" x14ac:dyDescent="0.2">
      <c r="A497" s="416" t="s">
        <v>464</v>
      </c>
      <c r="B497" s="346" t="s">
        <v>159</v>
      </c>
      <c r="C497" s="346" t="s">
        <v>160</v>
      </c>
      <c r="D497" s="346" t="str">
        <f t="shared" si="14"/>
        <v>Bereich_6_84 - Berufsgattung 3</v>
      </c>
      <c r="E497" s="347">
        <v>6.21</v>
      </c>
      <c r="F497" s="607"/>
      <c r="G497" s="352" t="str">
        <f t="shared" si="15"/>
        <v>Lehrende und ausbildende Berufe [Spezialist]</v>
      </c>
      <c r="H497" s="281"/>
      <c r="I497" s="152"/>
      <c r="J497" s="152"/>
    </row>
    <row r="498" spans="1:10" s="341" customFormat="1" ht="15" hidden="1" customHeight="1" x14ac:dyDescent="0.2">
      <c r="A498" s="416" t="s">
        <v>464</v>
      </c>
      <c r="B498" s="346" t="s">
        <v>161</v>
      </c>
      <c r="C498" s="346" t="s">
        <v>162</v>
      </c>
      <c r="D498" s="346" t="str">
        <f t="shared" si="14"/>
        <v>Bereich_6_84513 - Berufsgattung 3</v>
      </c>
      <c r="E498" s="347">
        <v>13.27</v>
      </c>
      <c r="F498" s="607"/>
      <c r="G498" s="352" t="str">
        <f t="shared" si="15"/>
        <v>Fahrlehrer [Spezialist]</v>
      </c>
      <c r="H498" s="281"/>
      <c r="I498" s="152"/>
      <c r="J498" s="152"/>
    </row>
    <row r="499" spans="1:10" s="341" customFormat="1" ht="15" hidden="1" customHeight="1" x14ac:dyDescent="0.2">
      <c r="A499" s="416" t="s">
        <v>464</v>
      </c>
      <c r="B499" s="346" t="s">
        <v>163</v>
      </c>
      <c r="C499" s="346" t="s">
        <v>164</v>
      </c>
      <c r="D499" s="346" t="str">
        <f t="shared" si="14"/>
        <v>Bereich_6_84 - Berufsgattung 4</v>
      </c>
      <c r="E499" s="347">
        <v>6.39</v>
      </c>
      <c r="F499" s="607"/>
      <c r="G499" s="352" t="str">
        <f t="shared" si="15"/>
        <v>Lehrende und ausbildende Berufe [Experte]</v>
      </c>
      <c r="H499" s="281"/>
      <c r="I499" s="152"/>
      <c r="J499" s="152"/>
    </row>
    <row r="500" spans="1:10" s="341" customFormat="1" ht="15" hidden="1" customHeight="1" x14ac:dyDescent="0.2">
      <c r="A500" s="416" t="s">
        <v>464</v>
      </c>
      <c r="B500" s="346" t="s">
        <v>165</v>
      </c>
      <c r="C500" s="346" t="s">
        <v>166</v>
      </c>
      <c r="D500" s="346" t="str">
        <f t="shared" si="14"/>
        <v>Bereich_6_92 - Berufsgattung 2</v>
      </c>
      <c r="E500" s="347">
        <v>5.79</v>
      </c>
      <c r="F500" s="607"/>
      <c r="G500" s="352" t="str">
        <f t="shared" si="15"/>
        <v>Werbung, Marketing, kaufmännische und redaktionelle Medienberufe [Fachkraft]</v>
      </c>
      <c r="H500" s="281"/>
      <c r="I500" s="152"/>
      <c r="J500" s="152"/>
    </row>
    <row r="501" spans="1:10" s="341" customFormat="1" ht="15" hidden="1" customHeight="1" x14ac:dyDescent="0.2">
      <c r="A501" s="416" t="s">
        <v>464</v>
      </c>
      <c r="B501" s="346" t="s">
        <v>402</v>
      </c>
      <c r="C501" s="346" t="s">
        <v>403</v>
      </c>
      <c r="D501" s="346" t="str">
        <f t="shared" si="14"/>
        <v>Bereich_6_92 - Berufsgattung 3 oder 4</v>
      </c>
      <c r="E501" s="347">
        <v>6.89</v>
      </c>
      <c r="F501" s="607"/>
      <c r="G501" s="352" t="str">
        <f t="shared" si="15"/>
        <v>Werbung, Marketing, kaufmännische und redaktionelle Medienberufe [Spezialist oder Experte]</v>
      </c>
      <c r="H501" s="281"/>
      <c r="I501" s="152"/>
      <c r="J501" s="152"/>
    </row>
    <row r="502" spans="1:10" s="341" customFormat="1" ht="15" hidden="1" customHeight="1" x14ac:dyDescent="0.2">
      <c r="A502" s="416" t="s">
        <v>464</v>
      </c>
      <c r="B502" s="346" t="s">
        <v>404</v>
      </c>
      <c r="C502" s="346" t="s">
        <v>172</v>
      </c>
      <c r="D502" s="346" t="str">
        <f t="shared" si="14"/>
        <v>Bereich_6_00000_BPW</v>
      </c>
      <c r="E502" s="347">
        <v>6.18</v>
      </c>
      <c r="F502" s="607"/>
      <c r="G502" s="352" t="str">
        <f t="shared" si="15"/>
        <v>Berufspraktische Weiterbildung mit mehreren fachlichen Schwerpunkten</v>
      </c>
      <c r="H502" s="281"/>
      <c r="I502" s="152"/>
      <c r="J502" s="152"/>
    </row>
    <row r="503" spans="1:10" s="341" customFormat="1" ht="15" hidden="1" customHeight="1" x14ac:dyDescent="0.2">
      <c r="A503" s="416" t="s">
        <v>464</v>
      </c>
      <c r="B503" s="346" t="s">
        <v>442</v>
      </c>
      <c r="C503" s="346" t="s">
        <v>443</v>
      </c>
      <c r="D503" s="346" t="str">
        <f t="shared" si="14"/>
        <v>Bereich_6_00000_GK</v>
      </c>
      <c r="E503" s="347">
        <v>5.86</v>
      </c>
      <c r="F503" s="607"/>
      <c r="G503" s="352" t="str">
        <f t="shared" si="15"/>
        <v>Erwerb von Grundkompetenzen</v>
      </c>
      <c r="H503" s="281"/>
      <c r="I503" s="152"/>
      <c r="J503" s="152"/>
    </row>
    <row r="504" spans="1:10" s="341" customFormat="1" ht="15" hidden="1" customHeight="1" x14ac:dyDescent="0.2">
      <c r="A504" s="416" t="s">
        <v>464</v>
      </c>
      <c r="B504" s="346" t="s">
        <v>406</v>
      </c>
      <c r="C504" s="346" t="s">
        <v>444</v>
      </c>
      <c r="D504" s="346" t="str">
        <f t="shared" si="14"/>
        <v>Bereich_6_00000_HSA</v>
      </c>
      <c r="E504" s="347">
        <v>5.9</v>
      </c>
      <c r="F504" s="607"/>
      <c r="G504" s="352" t="str">
        <f t="shared" si="15"/>
        <v>Erwerb des Hauptschulabschlusses (HSA)</v>
      </c>
      <c r="H504" s="281"/>
      <c r="I504" s="152"/>
      <c r="J504" s="152"/>
    </row>
    <row r="505" spans="1:10" s="341" customFormat="1" ht="15" hidden="1" customHeight="1" x14ac:dyDescent="0.2">
      <c r="A505" s="416" t="s">
        <v>464</v>
      </c>
      <c r="B505" s="346" t="s">
        <v>445</v>
      </c>
      <c r="C505" s="346" t="s">
        <v>446</v>
      </c>
      <c r="D505" s="346" t="str">
        <f t="shared" si="14"/>
        <v>Bereich_6_00000_Kletterer</v>
      </c>
      <c r="E505" s="347">
        <v>23.98</v>
      </c>
      <c r="F505" s="607"/>
      <c r="G505" s="352" t="str">
        <f t="shared" si="15"/>
        <v>Industrie- bzw. Baumkletterer</v>
      </c>
      <c r="H505" s="281"/>
      <c r="I505" s="152"/>
      <c r="J505" s="152"/>
    </row>
    <row r="506" spans="1:10" s="341" customFormat="1" ht="15" hidden="1" customHeight="1" x14ac:dyDescent="0.2">
      <c r="A506" s="416" t="s">
        <v>464</v>
      </c>
      <c r="B506" s="346" t="s">
        <v>447</v>
      </c>
      <c r="C506" s="346" t="s">
        <v>178</v>
      </c>
      <c r="D506" s="346" t="str">
        <f t="shared" si="14"/>
        <v>Bereich_6_00000_UBH</v>
      </c>
      <c r="E506" s="347">
        <v>11.82</v>
      </c>
      <c r="F506" s="607"/>
      <c r="G506" s="352" t="str">
        <f t="shared" si="15"/>
        <v>Umschulungsbegleitende Hilfen … [mit und ohne Lernprozessbegleitung]</v>
      </c>
      <c r="H506" s="281"/>
      <c r="I506" s="152"/>
      <c r="J506" s="152"/>
    </row>
    <row r="507" spans="1:10" s="341" customFormat="1" ht="15" hidden="1" customHeight="1" x14ac:dyDescent="0.2">
      <c r="A507" s="416" t="s">
        <v>464</v>
      </c>
      <c r="B507" s="346" t="s">
        <v>408</v>
      </c>
      <c r="C507" s="346" t="s">
        <v>409</v>
      </c>
      <c r="D507" s="346" t="str">
        <f t="shared" si="14"/>
        <v>Bereich_6_00000_1Hilfe</v>
      </c>
      <c r="E507" s="347">
        <v>5.66</v>
      </c>
      <c r="F507" s="607"/>
      <c r="G507" s="352" t="str">
        <f t="shared" si="15"/>
        <v>Erste Hilfe Lehrgang</v>
      </c>
      <c r="H507" s="281"/>
      <c r="I507" s="152"/>
      <c r="J507" s="152"/>
    </row>
    <row r="508" spans="1:10" s="341" customFormat="1" ht="15" hidden="1" customHeight="1" x14ac:dyDescent="0.2">
      <c r="A508" s="416" t="s">
        <v>464</v>
      </c>
      <c r="B508" s="346" t="s">
        <v>173</v>
      </c>
      <c r="C508" s="346" t="s">
        <v>174</v>
      </c>
      <c r="D508" s="346" t="str">
        <f t="shared" si="14"/>
        <v>Bereich_6_Schwellenwert - Berufsgattung 1 oder 2</v>
      </c>
      <c r="E508" s="347">
        <v>6</v>
      </c>
      <c r="F508" s="607"/>
      <c r="G508" s="352" t="str">
        <f t="shared" si="15"/>
        <v>Bildungsziele, die nicht den oben genannten Berufsgruppen/-gattungen zugeordnet werden können [Helfer oder Fachkraft]</v>
      </c>
      <c r="H508" s="281"/>
      <c r="I508" s="152"/>
      <c r="J508" s="152"/>
    </row>
    <row r="509" spans="1:10" s="341" customFormat="1" ht="15" hidden="1" customHeight="1" x14ac:dyDescent="0.2">
      <c r="A509" s="416" t="s">
        <v>464</v>
      </c>
      <c r="B509" s="346" t="s">
        <v>175</v>
      </c>
      <c r="C509" s="346" t="s">
        <v>176</v>
      </c>
      <c r="D509" s="346" t="str">
        <f t="shared" si="14"/>
        <v>Bereich_6_Schwellenwert - Berufsgattung 3 oder 4</v>
      </c>
      <c r="E509" s="347">
        <v>8</v>
      </c>
      <c r="F509" s="607"/>
      <c r="G509" s="352" t="str">
        <f t="shared" si="15"/>
        <v>Bildungsziele, die nicht den oben genannten Berufsgruppen/-gattungen zugeordnet werden können [Spezialist oder Experte]</v>
      </c>
      <c r="H509" s="281"/>
      <c r="I509" s="152"/>
      <c r="J509" s="152"/>
    </row>
    <row r="510" spans="1:10" s="341" customFormat="1" ht="15" hidden="1" customHeight="1" x14ac:dyDescent="0.2">
      <c r="A510" s="417" t="s">
        <v>490</v>
      </c>
      <c r="B510" s="343" t="s">
        <v>37</v>
      </c>
      <c r="C510" s="343" t="s">
        <v>38</v>
      </c>
      <c r="D510" s="343" t="s">
        <v>491</v>
      </c>
      <c r="E510" s="408">
        <v>6.58</v>
      </c>
      <c r="F510" s="607"/>
      <c r="G510" s="352" t="str">
        <f t="shared" si="15"/>
        <v>Gartenbauberufe, Floristik [Helfer oder Fachkraft]</v>
      </c>
      <c r="H510" s="281"/>
      <c r="I510" s="152"/>
      <c r="J510" s="152"/>
    </row>
    <row r="511" spans="1:10" s="341" customFormat="1" ht="15" hidden="1" customHeight="1" x14ac:dyDescent="0.2">
      <c r="A511" s="417" t="s">
        <v>490</v>
      </c>
      <c r="B511" s="343" t="s">
        <v>377</v>
      </c>
      <c r="C511" s="343" t="s">
        <v>378</v>
      </c>
      <c r="D511" s="343" t="s">
        <v>492</v>
      </c>
      <c r="E511" s="408">
        <v>5.9</v>
      </c>
      <c r="F511" s="607"/>
      <c r="G511" s="352" t="str">
        <f t="shared" si="15"/>
        <v>Kunststoff- und Holzherstellung, -verarbeitung [Helfer oder Fachkraft]</v>
      </c>
      <c r="H511" s="281"/>
      <c r="I511" s="152"/>
      <c r="J511" s="152"/>
    </row>
    <row r="512" spans="1:10" s="341" customFormat="1" ht="15" hidden="1" customHeight="1" x14ac:dyDescent="0.2">
      <c r="A512" s="417" t="s">
        <v>490</v>
      </c>
      <c r="B512" s="343" t="s">
        <v>41</v>
      </c>
      <c r="C512" s="343" t="s">
        <v>42</v>
      </c>
      <c r="D512" s="343" t="s">
        <v>493</v>
      </c>
      <c r="E512" s="408">
        <v>7.83</v>
      </c>
      <c r="F512" s="607"/>
      <c r="G512" s="352" t="str">
        <f t="shared" si="15"/>
        <v>Technische Mediengestaltung [Fachkraft]</v>
      </c>
      <c r="H512" s="281"/>
      <c r="I512" s="152"/>
      <c r="J512" s="152"/>
    </row>
    <row r="513" spans="1:10" s="341" customFormat="1" ht="15" hidden="1" customHeight="1" x14ac:dyDescent="0.2">
      <c r="A513" s="417" t="s">
        <v>490</v>
      </c>
      <c r="B513" s="343" t="s">
        <v>379</v>
      </c>
      <c r="C513" s="343" t="s">
        <v>380</v>
      </c>
      <c r="D513" s="343" t="s">
        <v>494</v>
      </c>
      <c r="E513" s="408">
        <v>7.99</v>
      </c>
      <c r="F513" s="607"/>
      <c r="G513" s="352" t="str">
        <f t="shared" si="15"/>
        <v>Technische Mediengestaltung [Spezialist oder Experte]</v>
      </c>
      <c r="H513" s="281"/>
      <c r="I513" s="152"/>
      <c r="J513" s="152"/>
    </row>
    <row r="514" spans="1:10" s="341" customFormat="1" ht="15" hidden="1" customHeight="1" x14ac:dyDescent="0.2">
      <c r="A514" s="417" t="s">
        <v>490</v>
      </c>
      <c r="B514" s="343" t="s">
        <v>45</v>
      </c>
      <c r="C514" s="343" t="s">
        <v>46</v>
      </c>
      <c r="D514" s="343" t="s">
        <v>495</v>
      </c>
      <c r="E514" s="408">
        <v>6.29</v>
      </c>
      <c r="F514" s="607"/>
      <c r="G514" s="352" t="str">
        <f t="shared" si="15"/>
        <v>Metallerzeugung, Metallbearbeitung, Metallbau [Helfer]</v>
      </c>
      <c r="H514" s="281"/>
      <c r="I514" s="152"/>
      <c r="J514" s="152"/>
    </row>
    <row r="515" spans="1:10" s="341" customFormat="1" ht="15" hidden="1" customHeight="1" x14ac:dyDescent="0.2">
      <c r="A515" s="417" t="s">
        <v>490</v>
      </c>
      <c r="B515" s="343" t="s">
        <v>47</v>
      </c>
      <c r="C515" s="343" t="s">
        <v>48</v>
      </c>
      <c r="D515" s="343" t="s">
        <v>496</v>
      </c>
      <c r="E515" s="408">
        <v>6.98</v>
      </c>
      <c r="F515" s="607"/>
      <c r="G515" s="352" t="str">
        <f t="shared" si="15"/>
        <v>Metallerzeugung, Metallbearbeitung, Metallbau [Fachkraft]</v>
      </c>
      <c r="H515" s="281"/>
      <c r="I515" s="152"/>
      <c r="J515" s="152"/>
    </row>
    <row r="516" spans="1:10" s="341" customFormat="1" ht="15" hidden="1" customHeight="1" x14ac:dyDescent="0.2">
      <c r="A516" s="417" t="s">
        <v>490</v>
      </c>
      <c r="B516" s="343" t="s">
        <v>49</v>
      </c>
      <c r="C516" s="343" t="s">
        <v>50</v>
      </c>
      <c r="D516" s="343" t="s">
        <v>497</v>
      </c>
      <c r="E516" s="408">
        <v>8.75</v>
      </c>
      <c r="F516" s="607"/>
      <c r="G516" s="352" t="str">
        <f t="shared" si="15"/>
        <v>Spanende Metallbearbeitung [Spezialist]</v>
      </c>
      <c r="H516" s="281"/>
      <c r="I516" s="152"/>
      <c r="J516" s="152"/>
    </row>
    <row r="517" spans="1:10" s="341" customFormat="1" ht="15" hidden="1" customHeight="1" x14ac:dyDescent="0.2">
      <c r="A517" s="417" t="s">
        <v>490</v>
      </c>
      <c r="B517" s="343">
        <v>24422</v>
      </c>
      <c r="C517" s="343" t="s">
        <v>436</v>
      </c>
      <c r="D517" s="343" t="s">
        <v>498</v>
      </c>
      <c r="E517" s="408">
        <v>8.3000000000000007</v>
      </c>
      <c r="F517" s="607"/>
      <c r="G517" s="352" t="str">
        <f t="shared" si="15"/>
        <v>Schweiß-, Verbindungstechnik [Fachkraft]</v>
      </c>
      <c r="H517" s="281"/>
      <c r="I517" s="152"/>
      <c r="J517" s="152"/>
    </row>
    <row r="518" spans="1:10" s="341" customFormat="1" ht="15" hidden="1" customHeight="1" x14ac:dyDescent="0.2">
      <c r="A518" s="417" t="s">
        <v>490</v>
      </c>
      <c r="B518" s="343" t="s">
        <v>51</v>
      </c>
      <c r="C518" s="343" t="s">
        <v>52</v>
      </c>
      <c r="D518" s="343" t="s">
        <v>499</v>
      </c>
      <c r="E518" s="408">
        <v>12.04</v>
      </c>
      <c r="F518" s="607"/>
      <c r="G518" s="352" t="str">
        <f t="shared" ref="G518:G581" si="16">C518</f>
        <v>Gasschweißen (G) [Fachkraft]</v>
      </c>
      <c r="H518" s="281"/>
      <c r="I518" s="152"/>
      <c r="J518" s="152"/>
    </row>
    <row r="519" spans="1:10" s="341" customFormat="1" ht="15" hidden="1" customHeight="1" x14ac:dyDescent="0.2">
      <c r="A519" s="417" t="s">
        <v>490</v>
      </c>
      <c r="B519" s="343" t="s">
        <v>53</v>
      </c>
      <c r="C519" s="343" t="s">
        <v>54</v>
      </c>
      <c r="D519" s="343" t="s">
        <v>500</v>
      </c>
      <c r="E519" s="408">
        <v>13.58</v>
      </c>
      <c r="F519" s="607"/>
      <c r="G519" s="352" t="str">
        <f t="shared" si="16"/>
        <v>Lichtbogenschweißen (E) [Fachkraft]</v>
      </c>
      <c r="H519" s="281"/>
      <c r="I519" s="152"/>
      <c r="J519" s="152"/>
    </row>
    <row r="520" spans="1:10" s="341" customFormat="1" ht="15" hidden="1" customHeight="1" x14ac:dyDescent="0.2">
      <c r="A520" s="417" t="s">
        <v>490</v>
      </c>
      <c r="B520" s="343" t="s">
        <v>55</v>
      </c>
      <c r="C520" s="343" t="s">
        <v>56</v>
      </c>
      <c r="D520" s="343" t="s">
        <v>501</v>
      </c>
      <c r="E520" s="408">
        <v>15.19</v>
      </c>
      <c r="F520" s="607"/>
      <c r="G520" s="352" t="str">
        <f t="shared" si="16"/>
        <v>Wolfram-Inertgasschweißen (WIG) - Werkstoff Stahl (St) [Fachkraft]</v>
      </c>
      <c r="H520" s="281"/>
      <c r="I520" s="152"/>
      <c r="J520" s="152"/>
    </row>
    <row r="521" spans="1:10" s="341" customFormat="1" ht="15" hidden="1" customHeight="1" x14ac:dyDescent="0.2">
      <c r="A521" s="417" t="s">
        <v>490</v>
      </c>
      <c r="B521" s="343" t="s">
        <v>57</v>
      </c>
      <c r="C521" s="343" t="s">
        <v>58</v>
      </c>
      <c r="D521" s="343" t="s">
        <v>502</v>
      </c>
      <c r="E521" s="408">
        <v>17.489999999999998</v>
      </c>
      <c r="F521" s="607"/>
      <c r="G521" s="352" t="str">
        <f t="shared" si="16"/>
        <v>Wolfram-Inertgasschweißen (WIG) - Werkstoff Chrom/Nickel (CrNi) [Fachkraft]</v>
      </c>
      <c r="H521" s="281"/>
      <c r="I521" s="152"/>
      <c r="J521" s="152"/>
    </row>
    <row r="522" spans="1:10" s="341" customFormat="1" ht="15" hidden="1" customHeight="1" x14ac:dyDescent="0.2">
      <c r="A522" s="417" t="s">
        <v>490</v>
      </c>
      <c r="B522" s="343" t="s">
        <v>59</v>
      </c>
      <c r="C522" s="343" t="s">
        <v>60</v>
      </c>
      <c r="D522" s="343" t="s">
        <v>503</v>
      </c>
      <c r="E522" s="408">
        <v>17.11</v>
      </c>
      <c r="F522" s="607"/>
      <c r="G522" s="352" t="str">
        <f t="shared" si="16"/>
        <v>Wolfram-Inertgasschweißen (WIG) - Werkstoff Aluminium (Al) [Fachkraft]</v>
      </c>
      <c r="H522" s="281"/>
      <c r="I522" s="152"/>
      <c r="J522" s="152"/>
    </row>
    <row r="523" spans="1:10" s="341" customFormat="1" ht="15" hidden="1" customHeight="1" x14ac:dyDescent="0.2">
      <c r="A523" s="417" t="s">
        <v>490</v>
      </c>
      <c r="B523" s="343" t="s">
        <v>61</v>
      </c>
      <c r="C523" s="343" t="s">
        <v>62</v>
      </c>
      <c r="D523" s="343" t="s">
        <v>504</v>
      </c>
      <c r="E523" s="408">
        <v>12.65</v>
      </c>
      <c r="F523" s="607"/>
      <c r="G523" s="352" t="str">
        <f t="shared" si="16"/>
        <v>Wolfram-Inertgasschweißen (WIG) - Werkstoff Kupfer (Cu) [Fachkraft]</v>
      </c>
      <c r="H523" s="281"/>
      <c r="I523" s="152"/>
      <c r="J523" s="152"/>
    </row>
    <row r="524" spans="1:10" s="341" customFormat="1" ht="15" hidden="1" customHeight="1" x14ac:dyDescent="0.2">
      <c r="A524" s="417" t="s">
        <v>490</v>
      </c>
      <c r="B524" s="343" t="s">
        <v>63</v>
      </c>
      <c r="C524" s="343" t="s">
        <v>64</v>
      </c>
      <c r="D524" s="343" t="s">
        <v>505</v>
      </c>
      <c r="E524" s="408">
        <v>15.02</v>
      </c>
      <c r="F524" s="607"/>
      <c r="G524" s="352" t="str">
        <f t="shared" si="16"/>
        <v>Metallschutzgasschweißen Metallaktivgas (MAG), Metallinertgas (MIG) - Werkstoff Stahl (St) [Fachkraft]</v>
      </c>
      <c r="H524" s="281"/>
      <c r="I524" s="152"/>
      <c r="J524" s="152"/>
    </row>
    <row r="525" spans="1:10" s="341" customFormat="1" ht="15" hidden="1" customHeight="1" x14ac:dyDescent="0.2">
      <c r="A525" s="417" t="s">
        <v>490</v>
      </c>
      <c r="B525" s="343" t="s">
        <v>65</v>
      </c>
      <c r="C525" s="343" t="s">
        <v>66</v>
      </c>
      <c r="D525" s="343" t="s">
        <v>506</v>
      </c>
      <c r="E525" s="408">
        <v>18.53</v>
      </c>
      <c r="F525" s="607"/>
      <c r="G525" s="352" t="str">
        <f t="shared" si="16"/>
        <v>Metallschutzgasschweißen Metallaktivgas (MAG), Metallinertgas (MIG) - Werkstoff Chrom/Nickel (CrNi) [Fachkraft]</v>
      </c>
      <c r="H525" s="281"/>
      <c r="I525" s="152"/>
      <c r="J525" s="152"/>
    </row>
    <row r="526" spans="1:10" s="341" customFormat="1" ht="15" hidden="1" customHeight="1" x14ac:dyDescent="0.2">
      <c r="A526" s="417" t="s">
        <v>490</v>
      </c>
      <c r="B526" s="343" t="s">
        <v>67</v>
      </c>
      <c r="C526" s="343" t="s">
        <v>68</v>
      </c>
      <c r="D526" s="343" t="s">
        <v>507</v>
      </c>
      <c r="E526" s="408">
        <v>15.09</v>
      </c>
      <c r="F526" s="607"/>
      <c r="G526" s="352" t="str">
        <f t="shared" si="16"/>
        <v>Metallschutzgasschweißen Metallaktivgas (MAG), Metallinertgas (MIG) - Werkstoff Aluminium (Al) [Fachkraft]</v>
      </c>
      <c r="H526" s="281"/>
      <c r="I526" s="152"/>
      <c r="J526" s="152"/>
    </row>
    <row r="527" spans="1:10" s="341" customFormat="1" ht="15" hidden="1" customHeight="1" x14ac:dyDescent="0.2">
      <c r="A527" s="417" t="s">
        <v>490</v>
      </c>
      <c r="B527" s="343" t="s">
        <v>69</v>
      </c>
      <c r="C527" s="343" t="s">
        <v>70</v>
      </c>
      <c r="D527" s="343" t="s">
        <v>508</v>
      </c>
      <c r="E527" s="408">
        <v>12.55</v>
      </c>
      <c r="F527" s="607"/>
      <c r="G527" s="352" t="str">
        <f t="shared" si="16"/>
        <v>Brennschneiden [Fachkraft]</v>
      </c>
      <c r="H527" s="281"/>
      <c r="I527" s="152"/>
      <c r="J527" s="152"/>
    </row>
    <row r="528" spans="1:10" s="341" customFormat="1" ht="15" hidden="1" customHeight="1" x14ac:dyDescent="0.2">
      <c r="A528" s="417" t="s">
        <v>490</v>
      </c>
      <c r="B528" s="343" t="s">
        <v>382</v>
      </c>
      <c r="C528" s="343" t="s">
        <v>383</v>
      </c>
      <c r="D528" s="343" t="s">
        <v>509</v>
      </c>
      <c r="E528" s="408">
        <v>12.28</v>
      </c>
      <c r="F528" s="607"/>
      <c r="G528" s="352" t="str">
        <f t="shared" si="16"/>
        <v>Sonstige Verfahren der Schweiß-, Verbindungstechnik [Fachkraft]</v>
      </c>
      <c r="H528" s="281"/>
      <c r="I528" s="152"/>
      <c r="J528" s="152"/>
    </row>
    <row r="529" spans="1:10" s="341" customFormat="1" ht="15" hidden="1" customHeight="1" x14ac:dyDescent="0.2">
      <c r="A529" s="417" t="s">
        <v>490</v>
      </c>
      <c r="B529" s="343" t="s">
        <v>73</v>
      </c>
      <c r="C529" s="343" t="s">
        <v>74</v>
      </c>
      <c r="D529" s="343" t="s">
        <v>510</v>
      </c>
      <c r="E529" s="408">
        <v>14.66</v>
      </c>
      <c r="F529" s="607"/>
      <c r="G529" s="352" t="str">
        <f t="shared" si="16"/>
        <v>Schweiß-, Verbindungstechnik [Spezialist oder Experte]</v>
      </c>
      <c r="H529" s="281"/>
      <c r="I529" s="152"/>
      <c r="J529" s="152"/>
    </row>
    <row r="530" spans="1:10" s="341" customFormat="1" ht="15" hidden="1" customHeight="1" x14ac:dyDescent="0.2">
      <c r="A530" s="417" t="s">
        <v>490</v>
      </c>
      <c r="B530" s="343" t="s">
        <v>75</v>
      </c>
      <c r="C530" s="343" t="s">
        <v>76</v>
      </c>
      <c r="D530" s="343" t="s">
        <v>511</v>
      </c>
      <c r="E530" s="408">
        <v>8.73</v>
      </c>
      <c r="F530" s="607"/>
      <c r="G530" s="352" t="str">
        <f t="shared" si="16"/>
        <v>Maschinen- und Fahrzeugtechnikberufe [Fachkraft]</v>
      </c>
      <c r="H530" s="281"/>
      <c r="I530" s="152"/>
      <c r="J530" s="152"/>
    </row>
    <row r="531" spans="1:10" s="341" customFormat="1" ht="15" hidden="1" customHeight="1" x14ac:dyDescent="0.2">
      <c r="A531" s="417" t="s">
        <v>490</v>
      </c>
      <c r="B531" s="343" t="s">
        <v>77</v>
      </c>
      <c r="C531" s="343" t="s">
        <v>78</v>
      </c>
      <c r="D531" s="343" t="s">
        <v>512</v>
      </c>
      <c r="E531" s="408">
        <v>7.7</v>
      </c>
      <c r="F531" s="607"/>
      <c r="G531" s="352" t="str">
        <f t="shared" si="16"/>
        <v>Mechatronik-, Energie- und Elektroberufe [Fachkraft]</v>
      </c>
      <c r="H531" s="281"/>
      <c r="I531" s="152"/>
      <c r="J531" s="152"/>
    </row>
    <row r="532" spans="1:10" s="341" customFormat="1" ht="15" hidden="1" customHeight="1" x14ac:dyDescent="0.2">
      <c r="A532" s="417" t="s">
        <v>490</v>
      </c>
      <c r="B532" s="343" t="s">
        <v>384</v>
      </c>
      <c r="C532" s="343" t="s">
        <v>385</v>
      </c>
      <c r="D532" s="343" t="s">
        <v>513</v>
      </c>
      <c r="E532" s="408">
        <v>7.59</v>
      </c>
      <c r="F532" s="607"/>
      <c r="G532" s="352" t="str">
        <f t="shared" si="16"/>
        <v>Mechatronik-, Energie- und Elektroberufe [Spezialist oder Experte]</v>
      </c>
      <c r="H532" s="281"/>
      <c r="I532" s="152"/>
      <c r="J532" s="152"/>
    </row>
    <row r="533" spans="1:10" s="341" customFormat="1" ht="15" hidden="1" customHeight="1" x14ac:dyDescent="0.2">
      <c r="A533" s="417" t="s">
        <v>490</v>
      </c>
      <c r="B533" s="343" t="s">
        <v>81</v>
      </c>
      <c r="C533" s="343" t="s">
        <v>82</v>
      </c>
      <c r="D533" s="343" t="s">
        <v>514</v>
      </c>
      <c r="E533" s="408">
        <v>9.44</v>
      </c>
      <c r="F533" s="607"/>
      <c r="G533" s="352" t="str">
        <f t="shared" si="16"/>
        <v>Technisches Zeichnen, Konstruktion, Modellbau [Fachkraft]</v>
      </c>
      <c r="H533" s="281"/>
      <c r="I533" s="152"/>
      <c r="J533" s="152"/>
    </row>
    <row r="534" spans="1:10" s="341" customFormat="1" ht="15" hidden="1" customHeight="1" x14ac:dyDescent="0.2">
      <c r="A534" s="417" t="s">
        <v>490</v>
      </c>
      <c r="B534" s="343" t="s">
        <v>437</v>
      </c>
      <c r="C534" s="343" t="s">
        <v>438</v>
      </c>
      <c r="D534" s="343" t="s">
        <v>515</v>
      </c>
      <c r="E534" s="408">
        <v>10.59</v>
      </c>
      <c r="F534" s="607"/>
      <c r="G534" s="352" t="str">
        <f t="shared" si="16"/>
        <v>Konstruktions- und Gerätebau, technische Qualitätssicherung [Spezialist oder Experte]</v>
      </c>
      <c r="H534" s="281"/>
      <c r="I534" s="152"/>
      <c r="J534" s="152"/>
    </row>
    <row r="535" spans="1:10" s="341" customFormat="1" ht="15" hidden="1" customHeight="1" x14ac:dyDescent="0.2">
      <c r="A535" s="417" t="s">
        <v>490</v>
      </c>
      <c r="B535" s="343" t="s">
        <v>465</v>
      </c>
      <c r="C535" s="343" t="s">
        <v>466</v>
      </c>
      <c r="D535" s="343" t="s">
        <v>516</v>
      </c>
      <c r="E535" s="408">
        <v>6.31</v>
      </c>
      <c r="F535" s="607"/>
      <c r="G535" s="352" t="str">
        <f t="shared" si="16"/>
        <v>Textil- und Lederberufe [Helfer oder Fachkraft]</v>
      </c>
      <c r="H535" s="281"/>
      <c r="I535" s="152"/>
      <c r="J535" s="152"/>
    </row>
    <row r="536" spans="1:10" s="341" customFormat="1" ht="15" hidden="1" customHeight="1" x14ac:dyDescent="0.2">
      <c r="A536" s="417" t="s">
        <v>490</v>
      </c>
      <c r="B536" s="343" t="s">
        <v>467</v>
      </c>
      <c r="C536" s="343" t="s">
        <v>468</v>
      </c>
      <c r="D536" s="343" t="s">
        <v>517</v>
      </c>
      <c r="E536" s="408">
        <v>6.31</v>
      </c>
      <c r="F536" s="607"/>
      <c r="G536" s="352" t="str">
        <f t="shared" si="16"/>
        <v>Textil- und Lederberufe [Spezialist oder Experte]</v>
      </c>
      <c r="H536" s="281"/>
      <c r="I536" s="152"/>
      <c r="J536" s="152"/>
    </row>
    <row r="537" spans="1:10" s="341" customFormat="1" ht="15" hidden="1" customHeight="1" x14ac:dyDescent="0.2">
      <c r="A537" s="417" t="s">
        <v>490</v>
      </c>
      <c r="B537" s="343" t="s">
        <v>85</v>
      </c>
      <c r="C537" s="343" t="s">
        <v>86</v>
      </c>
      <c r="D537" s="343" t="s">
        <v>518</v>
      </c>
      <c r="E537" s="408">
        <v>5.34</v>
      </c>
      <c r="F537" s="607"/>
      <c r="G537" s="352" t="str">
        <f t="shared" si="16"/>
        <v>Lebensmittelherstellung und -verarbeitung [Helfer oder Fachkraft]</v>
      </c>
      <c r="H537" s="281"/>
      <c r="I537" s="152"/>
      <c r="J537" s="152"/>
    </row>
    <row r="538" spans="1:10" s="341" customFormat="1" ht="15" hidden="1" customHeight="1" x14ac:dyDescent="0.2">
      <c r="A538" s="417" t="s">
        <v>490</v>
      </c>
      <c r="B538" s="343" t="s">
        <v>439</v>
      </c>
      <c r="C538" s="343" t="s">
        <v>387</v>
      </c>
      <c r="D538" s="343" t="s">
        <v>519</v>
      </c>
      <c r="E538" s="408">
        <v>7.62</v>
      </c>
      <c r="F538" s="607"/>
      <c r="G538" s="352" t="str">
        <f t="shared" si="16"/>
        <v>Bau, Architektur, Vermessung, Gebäudetechnik [Spezialist oder Experte]</v>
      </c>
      <c r="H538" s="281"/>
      <c r="I538" s="152"/>
      <c r="J538" s="152"/>
    </row>
    <row r="539" spans="1:10" s="341" customFormat="1" ht="15" hidden="1" customHeight="1" x14ac:dyDescent="0.2">
      <c r="A539" s="417" t="s">
        <v>490</v>
      </c>
      <c r="B539" s="343" t="s">
        <v>87</v>
      </c>
      <c r="C539" s="343" t="s">
        <v>88</v>
      </c>
      <c r="D539" s="343" t="s">
        <v>520</v>
      </c>
      <c r="E539" s="408">
        <v>6.87</v>
      </c>
      <c r="F539" s="607"/>
      <c r="G539" s="352" t="str">
        <f t="shared" si="16"/>
        <v>Hoch- und Tiefbauberufe [Helfer oder Fachkraft]</v>
      </c>
      <c r="H539" s="281"/>
      <c r="I539" s="152"/>
      <c r="J539" s="152"/>
    </row>
    <row r="540" spans="1:10" s="341" customFormat="1" ht="15" hidden="1" customHeight="1" x14ac:dyDescent="0.2">
      <c r="A540" s="417" t="s">
        <v>490</v>
      </c>
      <c r="B540" s="343" t="s">
        <v>89</v>
      </c>
      <c r="C540" s="343" t="s">
        <v>90</v>
      </c>
      <c r="D540" s="343" t="s">
        <v>521</v>
      </c>
      <c r="E540" s="408">
        <v>5.49</v>
      </c>
      <c r="F540" s="607"/>
      <c r="G540" s="352" t="str">
        <f t="shared" si="16"/>
        <v>(Innen-) Ausbauberufe [Helfer oder Fachkraft]</v>
      </c>
      <c r="H540" s="281"/>
      <c r="I540" s="152"/>
      <c r="J540" s="152"/>
    </row>
    <row r="541" spans="1:10" s="341" customFormat="1" ht="15" hidden="1" customHeight="1" x14ac:dyDescent="0.2">
      <c r="A541" s="417" t="s">
        <v>490</v>
      </c>
      <c r="B541" s="343" t="s">
        <v>91</v>
      </c>
      <c r="C541" s="343" t="s">
        <v>92</v>
      </c>
      <c r="D541" s="343" t="s">
        <v>522</v>
      </c>
      <c r="E541" s="408">
        <v>7.04</v>
      </c>
      <c r="F541" s="607"/>
      <c r="G541" s="352" t="str">
        <f t="shared" si="16"/>
        <v>Gebäudetechnik und versorgungstechnische Berufe [Fachkraft]</v>
      </c>
      <c r="H541" s="281"/>
      <c r="I541" s="152"/>
      <c r="J541" s="152"/>
    </row>
    <row r="542" spans="1:10" s="341" customFormat="1" ht="15" hidden="1" customHeight="1" x14ac:dyDescent="0.2">
      <c r="A542" s="417" t="s">
        <v>490</v>
      </c>
      <c r="B542" s="343" t="s">
        <v>389</v>
      </c>
      <c r="C542" s="343" t="s">
        <v>390</v>
      </c>
      <c r="D542" s="343" t="s">
        <v>523</v>
      </c>
      <c r="E542" s="408">
        <v>11.49</v>
      </c>
      <c r="F542" s="607"/>
      <c r="G542" s="352" t="str">
        <f t="shared" si="16"/>
        <v>Mathematik-, Biologie-, Physikberufe [Helfer oder Fachkraft]</v>
      </c>
      <c r="H542" s="281"/>
      <c r="I542" s="152"/>
      <c r="J542" s="152"/>
    </row>
    <row r="543" spans="1:10" s="341" customFormat="1" ht="15" hidden="1" customHeight="1" x14ac:dyDescent="0.2">
      <c r="A543" s="417" t="s">
        <v>490</v>
      </c>
      <c r="B543" s="343" t="s">
        <v>391</v>
      </c>
      <c r="C543" s="343" t="s">
        <v>392</v>
      </c>
      <c r="D543" s="343" t="s">
        <v>524</v>
      </c>
      <c r="E543" s="408">
        <v>11.49</v>
      </c>
      <c r="F543" s="607"/>
      <c r="G543" s="352" t="str">
        <f t="shared" si="16"/>
        <v>Mathematik-, Biologie-, Physikberufe [Spezialist oder Experte]</v>
      </c>
      <c r="H543" s="281"/>
      <c r="I543" s="152"/>
      <c r="J543" s="152"/>
    </row>
    <row r="544" spans="1:10" s="341" customFormat="1" ht="15" hidden="1" customHeight="1" x14ac:dyDescent="0.2">
      <c r="A544" s="417" t="s">
        <v>490</v>
      </c>
      <c r="B544" s="343" t="s">
        <v>393</v>
      </c>
      <c r="C544" s="343" t="s">
        <v>394</v>
      </c>
      <c r="D544" s="343" t="s">
        <v>525</v>
      </c>
      <c r="E544" s="408">
        <v>9.18</v>
      </c>
      <c r="F544" s="607"/>
      <c r="G544" s="352" t="str">
        <f t="shared" si="16"/>
        <v>Geologie-, Geographie-, Umweltschutzberufe [Spezialist oder Experte]</v>
      </c>
      <c r="H544" s="281"/>
      <c r="I544" s="152"/>
      <c r="J544" s="152"/>
    </row>
    <row r="545" spans="1:10" s="341" customFormat="1" ht="15" hidden="1" customHeight="1" x14ac:dyDescent="0.2">
      <c r="A545" s="417" t="s">
        <v>490</v>
      </c>
      <c r="B545" s="343" t="s">
        <v>97</v>
      </c>
      <c r="C545" s="343" t="s">
        <v>98</v>
      </c>
      <c r="D545" s="343" t="s">
        <v>526</v>
      </c>
      <c r="E545" s="408">
        <v>8.7799999999999994</v>
      </c>
      <c r="F545" s="607"/>
      <c r="G545" s="352" t="str">
        <f t="shared" si="16"/>
        <v>Informatik und andere IKT-Berufe [Fachkraft]</v>
      </c>
      <c r="H545" s="281"/>
      <c r="I545" s="152"/>
      <c r="J545" s="152"/>
    </row>
    <row r="546" spans="1:10" s="341" customFormat="1" ht="15" hidden="1" customHeight="1" x14ac:dyDescent="0.2">
      <c r="A546" s="417" t="s">
        <v>490</v>
      </c>
      <c r="B546" s="343" t="s">
        <v>99</v>
      </c>
      <c r="C546" s="343" t="s">
        <v>100</v>
      </c>
      <c r="D546" s="343" t="s">
        <v>527</v>
      </c>
      <c r="E546" s="408">
        <v>10.01</v>
      </c>
      <c r="F546" s="607"/>
      <c r="G546" s="352" t="str">
        <f t="shared" si="16"/>
        <v>Informatik und andere IKT-Berufe [Spezialist]</v>
      </c>
      <c r="H546" s="281"/>
      <c r="I546" s="152"/>
      <c r="J546" s="152"/>
    </row>
    <row r="547" spans="1:10" s="341" customFormat="1" ht="15" hidden="1" customHeight="1" x14ac:dyDescent="0.2">
      <c r="A547" s="417" t="s">
        <v>490</v>
      </c>
      <c r="B547" s="343" t="s">
        <v>101</v>
      </c>
      <c r="C547" s="343" t="s">
        <v>102</v>
      </c>
      <c r="D547" s="343" t="s">
        <v>528</v>
      </c>
      <c r="E547" s="408">
        <v>11.48</v>
      </c>
      <c r="F547" s="607"/>
      <c r="G547" s="352" t="str">
        <f t="shared" si="16"/>
        <v>Informatik und andere IKT-Berufe [Experte]</v>
      </c>
      <c r="H547" s="281"/>
      <c r="I547" s="152"/>
      <c r="J547" s="152"/>
    </row>
    <row r="548" spans="1:10" s="341" customFormat="1" ht="15" hidden="1" customHeight="1" x14ac:dyDescent="0.2">
      <c r="A548" s="417" t="s">
        <v>490</v>
      </c>
      <c r="B548" s="343" t="s">
        <v>103</v>
      </c>
      <c r="C548" s="343" t="s">
        <v>104</v>
      </c>
      <c r="D548" s="343" t="s">
        <v>529</v>
      </c>
      <c r="E548" s="408">
        <v>6.63</v>
      </c>
      <c r="F548" s="607"/>
      <c r="G548" s="352" t="str">
        <f t="shared" si="16"/>
        <v>Verkehr, Logistik (außer Fahrzeugführung) [Helfer oder Fachkraft]</v>
      </c>
      <c r="H548" s="281"/>
      <c r="I548" s="152"/>
      <c r="J548" s="152"/>
    </row>
    <row r="549" spans="1:10" s="341" customFormat="1" ht="15" hidden="1" customHeight="1" x14ac:dyDescent="0.2">
      <c r="A549" s="417" t="s">
        <v>490</v>
      </c>
      <c r="B549" s="343" t="s">
        <v>105</v>
      </c>
      <c r="C549" s="343" t="s">
        <v>106</v>
      </c>
      <c r="D549" s="343" t="s">
        <v>530</v>
      </c>
      <c r="E549" s="408">
        <v>8.7799999999999994</v>
      </c>
      <c r="F549" s="607"/>
      <c r="G549" s="352" t="str">
        <f t="shared" si="16"/>
        <v xml:space="preserve">Verkehr, Logistik (außer Fahrzeugführung) [Spezialist] </v>
      </c>
      <c r="H549" s="281"/>
      <c r="I549" s="152"/>
      <c r="J549" s="152"/>
    </row>
    <row r="550" spans="1:10" s="341" customFormat="1" ht="15" hidden="1" customHeight="1" x14ac:dyDescent="0.2">
      <c r="A550" s="417" t="s">
        <v>490</v>
      </c>
      <c r="B550" s="343" t="s">
        <v>440</v>
      </c>
      <c r="C550" s="343" t="s">
        <v>441</v>
      </c>
      <c r="D550" s="343" t="s">
        <v>531</v>
      </c>
      <c r="E550" s="408">
        <v>13.94</v>
      </c>
      <c r="F550" s="607"/>
      <c r="G550" s="352" t="str">
        <f t="shared" si="16"/>
        <v>Triebfahrzeugführer Eisenbahnverkehr [Fachkraft]</v>
      </c>
      <c r="H550" s="281"/>
      <c r="I550" s="152"/>
      <c r="J550" s="152"/>
    </row>
    <row r="551" spans="1:10" s="341" customFormat="1" ht="15" hidden="1" customHeight="1" x14ac:dyDescent="0.2">
      <c r="A551" s="417" t="s">
        <v>490</v>
      </c>
      <c r="B551" s="343" t="s">
        <v>107</v>
      </c>
      <c r="C551" s="343" t="s">
        <v>108</v>
      </c>
      <c r="D551" s="343" t="s">
        <v>532</v>
      </c>
      <c r="E551" s="408">
        <v>12.4</v>
      </c>
      <c r="F551" s="607"/>
      <c r="G551" s="352" t="str">
        <f t="shared" si="16"/>
        <v>Führer von Erdbewegungs- und verwandten Maschinen [Fachkraft]</v>
      </c>
      <c r="H551" s="281"/>
      <c r="I551" s="152"/>
      <c r="J551" s="152"/>
    </row>
    <row r="552" spans="1:10" s="341" customFormat="1" ht="15" hidden="1" customHeight="1" x14ac:dyDescent="0.2">
      <c r="A552" s="417" t="s">
        <v>490</v>
      </c>
      <c r="B552" s="343" t="s">
        <v>109</v>
      </c>
      <c r="C552" s="343" t="s">
        <v>110</v>
      </c>
      <c r="D552" s="343" t="s">
        <v>533</v>
      </c>
      <c r="E552" s="408">
        <v>9.09</v>
      </c>
      <c r="F552" s="607"/>
      <c r="G552" s="352" t="str">
        <f t="shared" si="16"/>
        <v>Kranführer, Bediener Hebeeinrichtungen [Helfer]</v>
      </c>
      <c r="H552" s="281"/>
      <c r="I552" s="152"/>
      <c r="J552" s="152"/>
    </row>
    <row r="553" spans="1:10" s="341" customFormat="1" ht="15" hidden="1" customHeight="1" x14ac:dyDescent="0.2">
      <c r="A553" s="417" t="s">
        <v>490</v>
      </c>
      <c r="B553" s="343" t="s">
        <v>111</v>
      </c>
      <c r="C553" s="343" t="s">
        <v>112</v>
      </c>
      <c r="D553" s="343" t="s">
        <v>534</v>
      </c>
      <c r="E553" s="408">
        <v>13.72</v>
      </c>
      <c r="F553" s="607"/>
      <c r="G553" s="352" t="str">
        <f t="shared" si="16"/>
        <v>Kranführer, Bediener Hebeeinrichtungen [Fachkraft]</v>
      </c>
      <c r="H553" s="281"/>
      <c r="I553" s="152"/>
      <c r="J553" s="152"/>
    </row>
    <row r="554" spans="1:10" s="341" customFormat="1" ht="15" hidden="1" customHeight="1" x14ac:dyDescent="0.2">
      <c r="A554" s="417" t="s">
        <v>490</v>
      </c>
      <c r="B554" s="343" t="s">
        <v>113</v>
      </c>
      <c r="C554" s="343" t="s">
        <v>114</v>
      </c>
      <c r="D554" s="343" t="s">
        <v>535</v>
      </c>
      <c r="E554" s="408">
        <v>8.02</v>
      </c>
      <c r="F554" s="607"/>
      <c r="G554" s="352" t="str">
        <f t="shared" si="16"/>
        <v>Schutz-, Sicherheits-, Überwachungsberufe [Fachkraft]</v>
      </c>
      <c r="H554" s="281"/>
      <c r="I554" s="152"/>
      <c r="J554" s="152"/>
    </row>
    <row r="555" spans="1:10" s="341" customFormat="1" ht="15" hidden="1" customHeight="1" x14ac:dyDescent="0.2">
      <c r="A555" s="417" t="s">
        <v>490</v>
      </c>
      <c r="B555" s="343" t="s">
        <v>469</v>
      </c>
      <c r="C555" s="343" t="s">
        <v>470</v>
      </c>
      <c r="D555" s="343" t="s">
        <v>536</v>
      </c>
      <c r="E555" s="408">
        <v>8.17</v>
      </c>
      <c r="F555" s="607"/>
      <c r="G555" s="352" t="str">
        <f t="shared" si="16"/>
        <v>Schutz- Sicherheits-, Überwachungsberufe [Spezialist oder Experte]</v>
      </c>
      <c r="H555" s="281"/>
      <c r="I555" s="152"/>
      <c r="J555" s="152"/>
    </row>
    <row r="556" spans="1:10" s="341" customFormat="1" ht="15" hidden="1" customHeight="1" x14ac:dyDescent="0.2">
      <c r="A556" s="417" t="s">
        <v>490</v>
      </c>
      <c r="B556" s="343" t="s">
        <v>117</v>
      </c>
      <c r="C556" s="343" t="s">
        <v>118</v>
      </c>
      <c r="D556" s="343" t="s">
        <v>537</v>
      </c>
      <c r="E556" s="408">
        <v>5.47</v>
      </c>
      <c r="F556" s="607"/>
      <c r="G556" s="352" t="str">
        <f t="shared" si="16"/>
        <v>Reinigungsberufe [Helfer oder Fachkraft]</v>
      </c>
      <c r="H556" s="281"/>
      <c r="I556" s="152"/>
      <c r="J556" s="152"/>
    </row>
    <row r="557" spans="1:10" s="341" customFormat="1" ht="15" hidden="1" customHeight="1" x14ac:dyDescent="0.2">
      <c r="A557" s="417" t="s">
        <v>490</v>
      </c>
      <c r="B557" s="343" t="s">
        <v>119</v>
      </c>
      <c r="C557" s="343" t="s">
        <v>120</v>
      </c>
      <c r="D557" s="343" t="s">
        <v>538</v>
      </c>
      <c r="E557" s="408">
        <v>6.14</v>
      </c>
      <c r="F557" s="607"/>
      <c r="G557" s="352" t="str">
        <f t="shared" si="16"/>
        <v>Einkaufs-, Vertriebs- und Handelsberufe [Fachkraft]</v>
      </c>
      <c r="H557" s="281"/>
      <c r="I557" s="152"/>
      <c r="J557" s="152"/>
    </row>
    <row r="558" spans="1:10" s="341" customFormat="1" ht="15" hidden="1" customHeight="1" x14ac:dyDescent="0.2">
      <c r="A558" s="417" t="s">
        <v>490</v>
      </c>
      <c r="B558" s="343" t="s">
        <v>395</v>
      </c>
      <c r="C558" s="343" t="s">
        <v>396</v>
      </c>
      <c r="D558" s="343" t="s">
        <v>539</v>
      </c>
      <c r="E558" s="408">
        <v>6.88</v>
      </c>
      <c r="F558" s="607"/>
      <c r="G558" s="352" t="str">
        <f t="shared" si="16"/>
        <v>Einkaufs-, Vertriebs- und Handelsberufe [Spezialist oder Experte]</v>
      </c>
      <c r="H558" s="281"/>
      <c r="I558" s="152"/>
      <c r="J558" s="152"/>
    </row>
    <row r="559" spans="1:10" s="341" customFormat="1" ht="15" hidden="1" customHeight="1" x14ac:dyDescent="0.2">
      <c r="A559" s="417" t="s">
        <v>490</v>
      </c>
      <c r="B559" s="343" t="s">
        <v>123</v>
      </c>
      <c r="C559" s="343" t="s">
        <v>124</v>
      </c>
      <c r="D559" s="343" t="s">
        <v>540</v>
      </c>
      <c r="E559" s="408">
        <v>5.52</v>
      </c>
      <c r="F559" s="607"/>
      <c r="G559" s="352" t="str">
        <f t="shared" si="16"/>
        <v>Verkaufsberufe [Helfer oder Fachkraft]</v>
      </c>
      <c r="H559" s="281"/>
      <c r="I559" s="152"/>
      <c r="J559" s="152"/>
    </row>
    <row r="560" spans="1:10" s="341" customFormat="1" ht="15" hidden="1" customHeight="1" x14ac:dyDescent="0.2">
      <c r="A560" s="417" t="s">
        <v>490</v>
      </c>
      <c r="B560" s="343" t="s">
        <v>125</v>
      </c>
      <c r="C560" s="343" t="s">
        <v>126</v>
      </c>
      <c r="D560" s="343" t="s">
        <v>541</v>
      </c>
      <c r="E560" s="408">
        <v>5.15</v>
      </c>
      <c r="F560" s="607"/>
      <c r="G560" s="352" t="str">
        <f t="shared" si="16"/>
        <v>Tourismus-, Hotel- und Gaststättenberufe [Helfer oder Fachkraft]</v>
      </c>
      <c r="H560" s="281"/>
      <c r="I560" s="152"/>
      <c r="J560" s="152"/>
    </row>
    <row r="561" spans="1:10" s="341" customFormat="1" ht="15" hidden="1" customHeight="1" x14ac:dyDescent="0.2">
      <c r="A561" s="417" t="s">
        <v>490</v>
      </c>
      <c r="B561" s="343" t="s">
        <v>311</v>
      </c>
      <c r="C561" s="343" t="s">
        <v>312</v>
      </c>
      <c r="D561" s="343" t="s">
        <v>542</v>
      </c>
      <c r="E561" s="408">
        <v>6.36</v>
      </c>
      <c r="F561" s="607"/>
      <c r="G561" s="352" t="str">
        <f t="shared" si="16"/>
        <v>Tourismus-, Hotel- und Gaststättenberufe [Spezialist oder Experte]</v>
      </c>
      <c r="H561" s="281"/>
      <c r="I561" s="152"/>
      <c r="J561" s="152"/>
    </row>
    <row r="562" spans="1:10" s="341" customFormat="1" ht="15" hidden="1" customHeight="1" x14ac:dyDescent="0.2">
      <c r="A562" s="417" t="s">
        <v>490</v>
      </c>
      <c r="B562" s="343" t="s">
        <v>127</v>
      </c>
      <c r="C562" s="343" t="s">
        <v>128</v>
      </c>
      <c r="D562" s="343" t="s">
        <v>543</v>
      </c>
      <c r="E562" s="408">
        <v>5.52</v>
      </c>
      <c r="F562" s="607"/>
      <c r="G562" s="352" t="str">
        <f t="shared" si="16"/>
        <v>Unternehmensorganisation, -strategie, Büro und Sekretariat [Helfer oder Fachkraft]</v>
      </c>
      <c r="H562" s="281"/>
      <c r="I562" s="152"/>
      <c r="J562" s="152"/>
    </row>
    <row r="563" spans="1:10" s="341" customFormat="1" ht="15" hidden="1" customHeight="1" x14ac:dyDescent="0.2">
      <c r="A563" s="417" t="s">
        <v>490</v>
      </c>
      <c r="B563" s="343" t="s">
        <v>129</v>
      </c>
      <c r="C563" s="343" t="s">
        <v>130</v>
      </c>
      <c r="D563" s="343" t="s">
        <v>544</v>
      </c>
      <c r="E563" s="408">
        <v>7.18</v>
      </c>
      <c r="F563" s="607"/>
      <c r="G563" s="352" t="str">
        <f t="shared" si="16"/>
        <v>Unternehmensorganisation, -strategie, Büro und Sekretariat [Spezialist]</v>
      </c>
      <c r="H563" s="281"/>
      <c r="I563" s="152"/>
      <c r="J563" s="152"/>
    </row>
    <row r="564" spans="1:10" s="341" customFormat="1" ht="15" hidden="1" customHeight="1" x14ac:dyDescent="0.2">
      <c r="A564" s="417" t="s">
        <v>490</v>
      </c>
      <c r="B564" s="343" t="s">
        <v>131</v>
      </c>
      <c r="C564" s="343" t="s">
        <v>132</v>
      </c>
      <c r="D564" s="343" t="s">
        <v>545</v>
      </c>
      <c r="E564" s="408">
        <v>7.27</v>
      </c>
      <c r="F564" s="607"/>
      <c r="G564" s="352" t="str">
        <f t="shared" si="16"/>
        <v>Unternehmensorganisation, -strategie, Büro und Sekretariat [Experte]</v>
      </c>
      <c r="H564" s="281"/>
      <c r="I564" s="152"/>
      <c r="J564" s="152"/>
    </row>
    <row r="565" spans="1:10" s="341" customFormat="1" ht="15" hidden="1" customHeight="1" x14ac:dyDescent="0.2">
      <c r="A565" s="417" t="s">
        <v>490</v>
      </c>
      <c r="B565" s="343" t="s">
        <v>133</v>
      </c>
      <c r="C565" s="343" t="s">
        <v>134</v>
      </c>
      <c r="D565" s="343" t="s">
        <v>546</v>
      </c>
      <c r="E565" s="408">
        <v>6.31</v>
      </c>
      <c r="F565" s="607"/>
      <c r="G565" s="352" t="str">
        <f t="shared" si="16"/>
        <v>Personalwesen und -dienstleistung [Fachkraft]</v>
      </c>
      <c r="H565" s="281"/>
      <c r="I565" s="152"/>
      <c r="J565" s="152"/>
    </row>
    <row r="566" spans="1:10" s="341" customFormat="1" ht="15" hidden="1" customHeight="1" x14ac:dyDescent="0.2">
      <c r="A566" s="417" t="s">
        <v>490</v>
      </c>
      <c r="B566" s="343" t="s">
        <v>135</v>
      </c>
      <c r="C566" s="343" t="s">
        <v>136</v>
      </c>
      <c r="D566" s="343" t="s">
        <v>547</v>
      </c>
      <c r="E566" s="408">
        <v>6.59</v>
      </c>
      <c r="F566" s="607"/>
      <c r="G566" s="352" t="str">
        <f t="shared" si="16"/>
        <v>Finanzdienstleistungen, Rechnungswesen, Steuerberatung [Fachkraft]</v>
      </c>
      <c r="H566" s="281"/>
      <c r="I566" s="152"/>
      <c r="J566" s="152"/>
    </row>
    <row r="567" spans="1:10" s="341" customFormat="1" ht="15" hidden="1" customHeight="1" x14ac:dyDescent="0.2">
      <c r="A567" s="417" t="s">
        <v>490</v>
      </c>
      <c r="B567" s="343" t="s">
        <v>397</v>
      </c>
      <c r="C567" s="343" t="s">
        <v>398</v>
      </c>
      <c r="D567" s="343" t="s">
        <v>548</v>
      </c>
      <c r="E567" s="408">
        <v>7.02</v>
      </c>
      <c r="F567" s="607"/>
      <c r="G567" s="352" t="str">
        <f t="shared" si="16"/>
        <v>Finanzdienstleistungen, Rechnungswesen, Steuerberatung [Spezialist oder Experte]</v>
      </c>
      <c r="H567" s="281"/>
      <c r="I567" s="152"/>
      <c r="J567" s="152"/>
    </row>
    <row r="568" spans="1:10" s="341" customFormat="1" ht="15" hidden="1" customHeight="1" x14ac:dyDescent="0.2">
      <c r="A568" s="417" t="s">
        <v>490</v>
      </c>
      <c r="B568" s="343" t="s">
        <v>139</v>
      </c>
      <c r="C568" s="343" t="s">
        <v>140</v>
      </c>
      <c r="D568" s="343" t="s">
        <v>549</v>
      </c>
      <c r="E568" s="408">
        <v>6.01</v>
      </c>
      <c r="F568" s="607"/>
      <c r="G568" s="352" t="str">
        <f t="shared" si="16"/>
        <v>Berufe in Recht und Verwaltung [Helfer oder Fachkraft]</v>
      </c>
      <c r="H568" s="281"/>
      <c r="I568" s="152"/>
      <c r="J568" s="152"/>
    </row>
    <row r="569" spans="1:10" s="341" customFormat="1" ht="15" hidden="1" customHeight="1" x14ac:dyDescent="0.2">
      <c r="A569" s="417" t="s">
        <v>490</v>
      </c>
      <c r="B569" s="343" t="s">
        <v>313</v>
      </c>
      <c r="C569" s="343" t="s">
        <v>314</v>
      </c>
      <c r="D569" s="343" t="s">
        <v>550</v>
      </c>
      <c r="E569" s="408">
        <v>8.35</v>
      </c>
      <c r="F569" s="607"/>
      <c r="G569" s="352" t="str">
        <f t="shared" si="16"/>
        <v>Berufe in Recht und Verwaltung [Spezialist oder Experte]</v>
      </c>
      <c r="H569" s="281"/>
      <c r="I569" s="152"/>
      <c r="J569" s="152"/>
    </row>
    <row r="570" spans="1:10" s="341" customFormat="1" ht="15" hidden="1" customHeight="1" x14ac:dyDescent="0.2">
      <c r="A570" s="417" t="s">
        <v>490</v>
      </c>
      <c r="B570" s="343" t="s">
        <v>143</v>
      </c>
      <c r="C570" s="343" t="s">
        <v>144</v>
      </c>
      <c r="D570" s="343" t="s">
        <v>551</v>
      </c>
      <c r="E570" s="408">
        <v>5.7</v>
      </c>
      <c r="F570" s="607"/>
      <c r="G570" s="352" t="str">
        <f t="shared" si="16"/>
        <v>Medizinische Gesundheitsberufe [Helfer oder Fachkraft]</v>
      </c>
      <c r="H570" s="281"/>
      <c r="I570" s="152"/>
      <c r="J570" s="152"/>
    </row>
    <row r="571" spans="1:10" s="341" customFormat="1" ht="15" hidden="1" customHeight="1" x14ac:dyDescent="0.2">
      <c r="A571" s="417" t="s">
        <v>490</v>
      </c>
      <c r="B571" s="343" t="s">
        <v>145</v>
      </c>
      <c r="C571" s="343" t="s">
        <v>146</v>
      </c>
      <c r="D571" s="343" t="s">
        <v>552</v>
      </c>
      <c r="E571" s="408">
        <v>6.23</v>
      </c>
      <c r="F571" s="607"/>
      <c r="G571" s="352" t="str">
        <f t="shared" si="16"/>
        <v>Medizinische Gesundheitsberufe [Spezialist]</v>
      </c>
      <c r="H571" s="281"/>
      <c r="I571" s="152"/>
      <c r="J571" s="152"/>
    </row>
    <row r="572" spans="1:10" s="341" customFormat="1" ht="15" hidden="1" customHeight="1" x14ac:dyDescent="0.2">
      <c r="A572" s="417" t="s">
        <v>490</v>
      </c>
      <c r="B572" s="343" t="s">
        <v>147</v>
      </c>
      <c r="C572" s="343" t="s">
        <v>148</v>
      </c>
      <c r="D572" s="343" t="s">
        <v>553</v>
      </c>
      <c r="E572" s="408">
        <v>6.66</v>
      </c>
      <c r="F572" s="607"/>
      <c r="G572" s="352" t="str">
        <f t="shared" si="16"/>
        <v>Medizinische Gesundheitsberufe [Experte]</v>
      </c>
      <c r="H572" s="281"/>
      <c r="I572" s="152"/>
      <c r="J572" s="152"/>
    </row>
    <row r="573" spans="1:10" s="341" customFormat="1" ht="15" hidden="1" customHeight="1" x14ac:dyDescent="0.2">
      <c r="A573" s="417" t="s">
        <v>490</v>
      </c>
      <c r="B573" s="343" t="s">
        <v>399</v>
      </c>
      <c r="C573" s="343" t="s">
        <v>400</v>
      </c>
      <c r="D573" s="343" t="s">
        <v>554</v>
      </c>
      <c r="E573" s="408">
        <v>6.27</v>
      </c>
      <c r="F573" s="607"/>
      <c r="G573" s="352" t="str">
        <f t="shared" si="16"/>
        <v>Nichtmedizinische Gesundheitsberufe, Körperpflege, Medizintechnik [Fachkraft]</v>
      </c>
      <c r="H573" s="281"/>
      <c r="I573" s="152"/>
      <c r="J573" s="152"/>
    </row>
    <row r="574" spans="1:10" s="341" customFormat="1" ht="15" hidden="1" customHeight="1" x14ac:dyDescent="0.2">
      <c r="A574" s="417" t="s">
        <v>490</v>
      </c>
      <c r="B574" s="343" t="s">
        <v>153</v>
      </c>
      <c r="C574" s="343" t="s">
        <v>154</v>
      </c>
      <c r="D574" s="343" t="s">
        <v>555</v>
      </c>
      <c r="E574" s="408">
        <v>5.93</v>
      </c>
      <c r="F574" s="607"/>
      <c r="G574" s="352" t="str">
        <f t="shared" si="16"/>
        <v>Nichtmedizinische Gesundheitsberufe, Körperpflege, Medizintechnik [Spezialist oder Experte]</v>
      </c>
      <c r="H574" s="281"/>
      <c r="I574" s="152"/>
      <c r="J574" s="152"/>
    </row>
    <row r="575" spans="1:10" s="341" customFormat="1" ht="15" hidden="1" customHeight="1" x14ac:dyDescent="0.2">
      <c r="A575" s="417" t="s">
        <v>490</v>
      </c>
      <c r="B575" s="343" t="s">
        <v>401</v>
      </c>
      <c r="C575" s="343" t="s">
        <v>152</v>
      </c>
      <c r="D575" s="343" t="s">
        <v>556</v>
      </c>
      <c r="E575" s="408">
        <v>5.51</v>
      </c>
      <c r="F575" s="607"/>
      <c r="G575" s="352" t="str">
        <f t="shared" si="16"/>
        <v>Altenpflege [Helfer oder Fachkraft]</v>
      </c>
      <c r="H575" s="281"/>
      <c r="I575" s="152"/>
      <c r="J575" s="152"/>
    </row>
    <row r="576" spans="1:10" s="341" customFormat="1" ht="15" hidden="1" customHeight="1" x14ac:dyDescent="0.2">
      <c r="A576" s="417" t="s">
        <v>490</v>
      </c>
      <c r="B576" s="343" t="s">
        <v>155</v>
      </c>
      <c r="C576" s="343" t="s">
        <v>156</v>
      </c>
      <c r="D576" s="343" t="s">
        <v>557</v>
      </c>
      <c r="E576" s="408">
        <v>5.39</v>
      </c>
      <c r="F576" s="607"/>
      <c r="G576" s="352" t="str">
        <f t="shared" si="16"/>
        <v>Erziehung, Sozialarbeit, Heilerziehungspflege [Helfer oder Fachkraft]</v>
      </c>
      <c r="H576" s="281"/>
      <c r="I576" s="152"/>
      <c r="J576" s="152"/>
    </row>
    <row r="577" spans="1:10" s="341" customFormat="1" ht="15" hidden="1" customHeight="1" x14ac:dyDescent="0.2">
      <c r="A577" s="417" t="s">
        <v>490</v>
      </c>
      <c r="B577" s="343" t="s">
        <v>315</v>
      </c>
      <c r="C577" s="343" t="s">
        <v>316</v>
      </c>
      <c r="D577" s="343" t="s">
        <v>558</v>
      </c>
      <c r="E577" s="408">
        <v>6.27</v>
      </c>
      <c r="F577" s="607"/>
      <c r="G577" s="352" t="str">
        <f t="shared" si="16"/>
        <v>Erziehung, Sozialarbeit, Heilerziehungspflege [Spezialist oder Experte]</v>
      </c>
      <c r="H577" s="281"/>
      <c r="I577" s="152"/>
      <c r="J577" s="152"/>
    </row>
    <row r="578" spans="1:10" s="341" customFormat="1" ht="15" hidden="1" customHeight="1" x14ac:dyDescent="0.2">
      <c r="A578" s="417" t="s">
        <v>490</v>
      </c>
      <c r="B578" s="343" t="s">
        <v>157</v>
      </c>
      <c r="C578" s="343" t="s">
        <v>158</v>
      </c>
      <c r="D578" s="343" t="s">
        <v>559</v>
      </c>
      <c r="E578" s="408">
        <v>4.84</v>
      </c>
      <c r="F578" s="607"/>
      <c r="G578" s="352" t="str">
        <f t="shared" si="16"/>
        <v>Hauswirtschaft [Helfer oder Fachkraft]</v>
      </c>
      <c r="H578" s="281"/>
      <c r="I578" s="152"/>
      <c r="J578" s="152"/>
    </row>
    <row r="579" spans="1:10" s="341" customFormat="1" ht="15" hidden="1" customHeight="1" x14ac:dyDescent="0.2">
      <c r="A579" s="417" t="s">
        <v>490</v>
      </c>
      <c r="B579" s="343" t="s">
        <v>159</v>
      </c>
      <c r="C579" s="343" t="s">
        <v>160</v>
      </c>
      <c r="D579" s="343" t="s">
        <v>560</v>
      </c>
      <c r="E579" s="408">
        <v>6.61</v>
      </c>
      <c r="F579" s="607"/>
      <c r="G579" s="352" t="str">
        <f t="shared" si="16"/>
        <v>Lehrende und ausbildende Berufe [Spezialist]</v>
      </c>
      <c r="H579" s="281"/>
      <c r="I579" s="152"/>
      <c r="J579" s="152"/>
    </row>
    <row r="580" spans="1:10" s="341" customFormat="1" ht="15" hidden="1" customHeight="1" x14ac:dyDescent="0.2">
      <c r="A580" s="417" t="s">
        <v>490</v>
      </c>
      <c r="B580" s="343" t="s">
        <v>161</v>
      </c>
      <c r="C580" s="343" t="s">
        <v>162</v>
      </c>
      <c r="D580" s="343" t="s">
        <v>561</v>
      </c>
      <c r="E580" s="408">
        <v>13.52</v>
      </c>
      <c r="F580" s="607"/>
      <c r="G580" s="352" t="str">
        <f t="shared" si="16"/>
        <v>Fahrlehrer [Spezialist]</v>
      </c>
      <c r="H580" s="281"/>
      <c r="I580" s="152"/>
      <c r="J580" s="152"/>
    </row>
    <row r="581" spans="1:10" s="341" customFormat="1" ht="15" hidden="1" customHeight="1" x14ac:dyDescent="0.2">
      <c r="A581" s="417" t="s">
        <v>490</v>
      </c>
      <c r="B581" s="343" t="s">
        <v>163</v>
      </c>
      <c r="C581" s="343" t="s">
        <v>164</v>
      </c>
      <c r="D581" s="343" t="s">
        <v>562</v>
      </c>
      <c r="E581" s="408">
        <v>6.73</v>
      </c>
      <c r="F581" s="607"/>
      <c r="G581" s="352" t="str">
        <f t="shared" si="16"/>
        <v>Lehrende und ausbildende Berufe [Experte]</v>
      </c>
      <c r="H581" s="281"/>
      <c r="I581" s="152"/>
      <c r="J581" s="152"/>
    </row>
    <row r="582" spans="1:10" s="341" customFormat="1" ht="15" hidden="1" customHeight="1" x14ac:dyDescent="0.2">
      <c r="A582" s="417" t="s">
        <v>490</v>
      </c>
      <c r="B582" s="343" t="s">
        <v>165</v>
      </c>
      <c r="C582" s="343" t="s">
        <v>166</v>
      </c>
      <c r="D582" s="343" t="s">
        <v>563</v>
      </c>
      <c r="E582" s="408">
        <v>5.92</v>
      </c>
      <c r="F582" s="607"/>
      <c r="G582" s="352" t="str">
        <f t="shared" ref="G582:G645" si="17">C582</f>
        <v>Werbung, Marketing, kaufmännische und redaktionelle Medienberufe [Fachkraft]</v>
      </c>
      <c r="H582" s="281"/>
      <c r="I582" s="152"/>
      <c r="J582" s="152"/>
    </row>
    <row r="583" spans="1:10" s="341" customFormat="1" ht="15" hidden="1" customHeight="1" x14ac:dyDescent="0.2">
      <c r="A583" s="417" t="s">
        <v>490</v>
      </c>
      <c r="B583" s="343" t="s">
        <v>402</v>
      </c>
      <c r="C583" s="343" t="s">
        <v>403</v>
      </c>
      <c r="D583" s="343" t="s">
        <v>564</v>
      </c>
      <c r="E583" s="408">
        <v>7.02</v>
      </c>
      <c r="F583" s="607"/>
      <c r="G583" s="352" t="str">
        <f t="shared" si="17"/>
        <v>Werbung, Marketing, kaufmännische und redaktionelle Medienberufe [Spezialist oder Experte]</v>
      </c>
      <c r="H583" s="281"/>
      <c r="I583" s="152"/>
      <c r="J583" s="152"/>
    </row>
    <row r="584" spans="1:10" s="341" customFormat="1" ht="15" hidden="1" customHeight="1" x14ac:dyDescent="0.2">
      <c r="A584" s="417" t="s">
        <v>490</v>
      </c>
      <c r="B584" s="343" t="s">
        <v>169</v>
      </c>
      <c r="C584" s="343" t="s">
        <v>170</v>
      </c>
      <c r="D584" s="343" t="s">
        <v>565</v>
      </c>
      <c r="E584" s="408">
        <v>7.84</v>
      </c>
      <c r="F584" s="607"/>
      <c r="G584" s="352" t="str">
        <f t="shared" si="17"/>
        <v>Darstellende, unterhaltende Berufe [Spezialist oder Experte]</v>
      </c>
      <c r="H584" s="281"/>
      <c r="I584" s="152"/>
      <c r="J584" s="152"/>
    </row>
    <row r="585" spans="1:10" s="341" customFormat="1" ht="15" hidden="1" customHeight="1" x14ac:dyDescent="0.2">
      <c r="A585" s="417" t="s">
        <v>490</v>
      </c>
      <c r="B585" s="343" t="s">
        <v>404</v>
      </c>
      <c r="C585" s="343" t="s">
        <v>172</v>
      </c>
      <c r="D585" s="343" t="s">
        <v>566</v>
      </c>
      <c r="E585" s="408">
        <v>6.31</v>
      </c>
      <c r="F585" s="607"/>
      <c r="G585" s="352" t="str">
        <f t="shared" si="17"/>
        <v>Berufspraktische Weiterbildung mit mehreren fachlichen Schwerpunkten</v>
      </c>
      <c r="H585" s="281"/>
      <c r="I585" s="152"/>
      <c r="J585" s="152"/>
    </row>
    <row r="586" spans="1:10" s="341" customFormat="1" ht="15" hidden="1" customHeight="1" x14ac:dyDescent="0.2">
      <c r="A586" s="417" t="s">
        <v>490</v>
      </c>
      <c r="B586" s="343" t="s">
        <v>442</v>
      </c>
      <c r="C586" s="343" t="s">
        <v>443</v>
      </c>
      <c r="D586" s="343" t="s">
        <v>567</v>
      </c>
      <c r="E586" s="408">
        <v>5.97</v>
      </c>
      <c r="F586" s="607"/>
      <c r="G586" s="352" t="str">
        <f t="shared" si="17"/>
        <v>Erwerb von Grundkompetenzen</v>
      </c>
      <c r="H586" s="281"/>
      <c r="I586" s="152"/>
      <c r="J586" s="152"/>
    </row>
    <row r="587" spans="1:10" s="341" customFormat="1" ht="15" hidden="1" customHeight="1" x14ac:dyDescent="0.2">
      <c r="A587" s="417" t="s">
        <v>490</v>
      </c>
      <c r="B587" s="343" t="s">
        <v>406</v>
      </c>
      <c r="C587" s="343" t="s">
        <v>444</v>
      </c>
      <c r="D587" s="343" t="s">
        <v>568</v>
      </c>
      <c r="E587" s="408">
        <v>6.01</v>
      </c>
      <c r="F587" s="607"/>
      <c r="G587" s="352" t="str">
        <f t="shared" si="17"/>
        <v>Erwerb des Hauptschulabschlusses (HSA)</v>
      </c>
      <c r="H587" s="281"/>
      <c r="I587" s="152"/>
      <c r="J587" s="152"/>
    </row>
    <row r="588" spans="1:10" s="341" customFormat="1" ht="15" hidden="1" customHeight="1" x14ac:dyDescent="0.2">
      <c r="A588" s="417" t="s">
        <v>490</v>
      </c>
      <c r="B588" s="343" t="s">
        <v>445</v>
      </c>
      <c r="C588" s="343" t="s">
        <v>446</v>
      </c>
      <c r="D588" s="343" t="s">
        <v>569</v>
      </c>
      <c r="E588" s="408">
        <v>24.44</v>
      </c>
      <c r="F588" s="607"/>
      <c r="G588" s="352" t="str">
        <f t="shared" si="17"/>
        <v>Industrie- bzw. Baumkletterer</v>
      </c>
      <c r="H588" s="281"/>
      <c r="I588" s="152"/>
      <c r="J588" s="152"/>
    </row>
    <row r="589" spans="1:10" s="341" customFormat="1" ht="15" hidden="1" customHeight="1" x14ac:dyDescent="0.2">
      <c r="A589" s="417" t="s">
        <v>490</v>
      </c>
      <c r="B589" s="343" t="s">
        <v>447</v>
      </c>
      <c r="C589" s="343" t="s">
        <v>178</v>
      </c>
      <c r="D589" s="343" t="s">
        <v>570</v>
      </c>
      <c r="E589" s="408">
        <v>12.75</v>
      </c>
      <c r="F589" s="607"/>
      <c r="G589" s="352" t="str">
        <f t="shared" si="17"/>
        <v>Umschulungsbegleitende Hilfen … [mit und ohne Lernprozessbegleitung]</v>
      </c>
      <c r="H589" s="281"/>
      <c r="I589" s="152"/>
      <c r="J589" s="152"/>
    </row>
    <row r="590" spans="1:10" s="341" customFormat="1" ht="15" hidden="1" customHeight="1" x14ac:dyDescent="0.2">
      <c r="A590" s="417" t="s">
        <v>490</v>
      </c>
      <c r="B590" s="343" t="s">
        <v>408</v>
      </c>
      <c r="C590" s="343" t="s">
        <v>409</v>
      </c>
      <c r="D590" s="343" t="s">
        <v>571</v>
      </c>
      <c r="E590" s="408">
        <v>5.77</v>
      </c>
      <c r="F590" s="607"/>
      <c r="G590" s="352" t="str">
        <f t="shared" si="17"/>
        <v>Erste Hilfe Lehrgang</v>
      </c>
      <c r="H590" s="281"/>
      <c r="I590" s="152"/>
      <c r="J590" s="152"/>
    </row>
    <row r="591" spans="1:10" s="341" customFormat="1" ht="15" hidden="1" customHeight="1" x14ac:dyDescent="0.2">
      <c r="A591" s="417" t="s">
        <v>490</v>
      </c>
      <c r="B591" s="343" t="s">
        <v>173</v>
      </c>
      <c r="C591" s="343" t="s">
        <v>174</v>
      </c>
      <c r="D591" s="343" t="s">
        <v>572</v>
      </c>
      <c r="E591" s="408">
        <v>6</v>
      </c>
      <c r="F591" s="607"/>
      <c r="G591" s="352" t="str">
        <f t="shared" si="17"/>
        <v>Bildungsziele, die nicht den oben genannten Berufsgruppen/-gattungen zugeordnet werden können [Helfer oder Fachkraft]</v>
      </c>
      <c r="H591" s="281"/>
      <c r="I591" s="152"/>
      <c r="J591" s="152"/>
    </row>
    <row r="592" spans="1:10" s="341" customFormat="1" ht="15" hidden="1" customHeight="1" x14ac:dyDescent="0.2">
      <c r="A592" s="417" t="s">
        <v>490</v>
      </c>
      <c r="B592" s="343" t="s">
        <v>175</v>
      </c>
      <c r="C592" s="343" t="s">
        <v>176</v>
      </c>
      <c r="D592" s="343" t="s">
        <v>573</v>
      </c>
      <c r="E592" s="408">
        <v>8</v>
      </c>
      <c r="F592" s="607"/>
      <c r="G592" s="352" t="str">
        <f t="shared" si="17"/>
        <v>Bildungsziele, die nicht den oben genannten Berufsgruppen/-gattungen zugeordnet werden können [Spezialist oder Experte]</v>
      </c>
      <c r="H592" s="281"/>
      <c r="I592" s="152"/>
      <c r="J592" s="152"/>
    </row>
    <row r="593" spans="1:10" s="341" customFormat="1" ht="15" hidden="1" customHeight="1" x14ac:dyDescent="0.2">
      <c r="A593" s="416" t="s">
        <v>580</v>
      </c>
      <c r="B593" s="346" t="s">
        <v>37</v>
      </c>
      <c r="C593" s="346" t="s">
        <v>38</v>
      </c>
      <c r="D593" s="346" t="str">
        <f t="shared" ref="D593:D656" si="18">CONCATENATE(A593,B593)</f>
        <v>Bereich_8_12 - Berufsgattung 1 oder 2</v>
      </c>
      <c r="E593" s="347">
        <v>7.91</v>
      </c>
      <c r="F593" s="607"/>
      <c r="G593" s="352" t="str">
        <f t="shared" si="17"/>
        <v>Gartenbauberufe, Floristik [Helfer oder Fachkraft]</v>
      </c>
      <c r="H593" s="281"/>
      <c r="I593" s="152"/>
      <c r="J593" s="152"/>
    </row>
    <row r="594" spans="1:10" s="341" customFormat="1" ht="15" hidden="1" customHeight="1" x14ac:dyDescent="0.2">
      <c r="A594" s="416" t="s">
        <v>580</v>
      </c>
      <c r="B594" s="346" t="s">
        <v>377</v>
      </c>
      <c r="C594" s="346" t="s">
        <v>378</v>
      </c>
      <c r="D594" s="346" t="str">
        <f t="shared" si="18"/>
        <v>Bereich_8_22 - Berufsgattung 1 oder 2</v>
      </c>
      <c r="E594" s="347">
        <v>7.16</v>
      </c>
      <c r="F594" s="607"/>
      <c r="G594" s="352" t="str">
        <f t="shared" si="17"/>
        <v>Kunststoff- und Holzherstellung, -verarbeitung [Helfer oder Fachkraft]</v>
      </c>
      <c r="H594" s="281"/>
      <c r="I594" s="152"/>
      <c r="J594" s="152"/>
    </row>
    <row r="595" spans="1:10" s="341" customFormat="1" ht="15" hidden="1" customHeight="1" x14ac:dyDescent="0.2">
      <c r="A595" s="416" t="s">
        <v>580</v>
      </c>
      <c r="B595" s="346" t="s">
        <v>41</v>
      </c>
      <c r="C595" s="346" t="s">
        <v>42</v>
      </c>
      <c r="D595" s="346" t="str">
        <f t="shared" si="18"/>
        <v>Bereich_8_232 - Berufsgattung 2</v>
      </c>
      <c r="E595" s="347">
        <v>9.2799999999999994</v>
      </c>
      <c r="F595" s="607"/>
      <c r="G595" s="352" t="str">
        <f t="shared" si="17"/>
        <v>Technische Mediengestaltung [Fachkraft]</v>
      </c>
      <c r="H595" s="281"/>
      <c r="I595" s="152"/>
      <c r="J595" s="152"/>
    </row>
    <row r="596" spans="1:10" s="341" customFormat="1" ht="15" hidden="1" customHeight="1" x14ac:dyDescent="0.2">
      <c r="A596" s="416" t="s">
        <v>580</v>
      </c>
      <c r="B596" s="346" t="s">
        <v>379</v>
      </c>
      <c r="C596" s="346" t="s">
        <v>380</v>
      </c>
      <c r="D596" s="346" t="str">
        <f t="shared" si="18"/>
        <v>Bereich_8_232 - Berufsgattung 3 oder 4</v>
      </c>
      <c r="E596" s="347">
        <v>9.41</v>
      </c>
      <c r="F596" s="607"/>
      <c r="G596" s="352" t="str">
        <f t="shared" si="17"/>
        <v>Technische Mediengestaltung [Spezialist oder Experte]</v>
      </c>
      <c r="H596" s="281"/>
      <c r="I596" s="152"/>
      <c r="J596" s="152"/>
    </row>
    <row r="597" spans="1:10" s="341" customFormat="1" ht="15" hidden="1" customHeight="1" x14ac:dyDescent="0.2">
      <c r="A597" s="416" t="s">
        <v>580</v>
      </c>
      <c r="B597" s="346" t="s">
        <v>45</v>
      </c>
      <c r="C597" s="346" t="s">
        <v>46</v>
      </c>
      <c r="D597" s="346" t="str">
        <f t="shared" si="18"/>
        <v>Bereich_8_24 - Berufsgattung 1</v>
      </c>
      <c r="E597" s="347">
        <v>7.42</v>
      </c>
      <c r="F597" s="607"/>
      <c r="G597" s="352" t="str">
        <f t="shared" si="17"/>
        <v>Metallerzeugung, Metallbearbeitung, Metallbau [Helfer]</v>
      </c>
      <c r="H597" s="281"/>
      <c r="I597" s="152"/>
      <c r="J597" s="152"/>
    </row>
    <row r="598" spans="1:10" s="341" customFormat="1" ht="15" hidden="1" customHeight="1" x14ac:dyDescent="0.2">
      <c r="A598" s="416" t="s">
        <v>580</v>
      </c>
      <c r="B598" s="346" t="s">
        <v>47</v>
      </c>
      <c r="C598" s="346" t="s">
        <v>48</v>
      </c>
      <c r="D598" s="346" t="str">
        <f t="shared" si="18"/>
        <v>Bereich_8_24 - Berufsgattung 2</v>
      </c>
      <c r="E598" s="347">
        <v>9.11</v>
      </c>
      <c r="F598" s="607"/>
      <c r="G598" s="352" t="str">
        <f t="shared" si="17"/>
        <v>Metallerzeugung, Metallbearbeitung, Metallbau [Fachkraft]</v>
      </c>
      <c r="H598" s="281"/>
      <c r="I598" s="152"/>
      <c r="J598" s="152"/>
    </row>
    <row r="599" spans="1:10" s="341" customFormat="1" ht="15" hidden="1" customHeight="1" x14ac:dyDescent="0.2">
      <c r="A599" s="416" t="s">
        <v>580</v>
      </c>
      <c r="B599" s="346" t="s">
        <v>49</v>
      </c>
      <c r="C599" s="346" t="s">
        <v>50</v>
      </c>
      <c r="D599" s="346" t="str">
        <f t="shared" si="18"/>
        <v>Bereich_8_242 - Berufsgattung 3</v>
      </c>
      <c r="E599" s="347">
        <v>10.43</v>
      </c>
      <c r="F599" s="607"/>
      <c r="G599" s="352" t="str">
        <f t="shared" si="17"/>
        <v>Spanende Metallbearbeitung [Spezialist]</v>
      </c>
      <c r="H599" s="281"/>
      <c r="I599" s="152"/>
      <c r="J599" s="152"/>
    </row>
    <row r="600" spans="1:10" s="341" customFormat="1" ht="15" hidden="1" customHeight="1" x14ac:dyDescent="0.2">
      <c r="A600" s="416" t="s">
        <v>580</v>
      </c>
      <c r="B600" s="346">
        <v>24422</v>
      </c>
      <c r="C600" s="346" t="s">
        <v>436</v>
      </c>
      <c r="D600" s="346" t="str">
        <f t="shared" si="18"/>
        <v>Bereich_8_24422</v>
      </c>
      <c r="E600" s="347">
        <v>9.4700000000000006</v>
      </c>
      <c r="F600" s="607"/>
      <c r="G600" s="352" t="str">
        <f t="shared" si="17"/>
        <v>Schweiß-, Verbindungstechnik [Fachkraft]</v>
      </c>
      <c r="H600" s="281"/>
      <c r="I600" s="152"/>
      <c r="J600" s="152"/>
    </row>
    <row r="601" spans="1:10" s="341" customFormat="1" ht="15" hidden="1" customHeight="1" x14ac:dyDescent="0.2">
      <c r="A601" s="416" t="s">
        <v>580</v>
      </c>
      <c r="B601" s="346" t="s">
        <v>51</v>
      </c>
      <c r="C601" s="346" t="s">
        <v>52</v>
      </c>
      <c r="D601" s="346" t="str">
        <f t="shared" si="18"/>
        <v>Bereich_8_24422_G</v>
      </c>
      <c r="E601" s="347">
        <v>14.28</v>
      </c>
      <c r="F601" s="607"/>
      <c r="G601" s="352" t="str">
        <f t="shared" si="17"/>
        <v>Gasschweißen (G) [Fachkraft]</v>
      </c>
      <c r="H601" s="281"/>
      <c r="I601" s="152"/>
      <c r="J601" s="152"/>
    </row>
    <row r="602" spans="1:10" s="341" customFormat="1" ht="15" hidden="1" customHeight="1" x14ac:dyDescent="0.2">
      <c r="A602" s="416" t="s">
        <v>580</v>
      </c>
      <c r="B602" s="346" t="s">
        <v>53</v>
      </c>
      <c r="C602" s="346" t="s">
        <v>581</v>
      </c>
      <c r="D602" s="346" t="str">
        <f t="shared" si="18"/>
        <v>Bereich_8_24422_E</v>
      </c>
      <c r="E602" s="347">
        <v>15.79</v>
      </c>
      <c r="F602" s="607"/>
      <c r="G602" s="352" t="str">
        <f t="shared" si="17"/>
        <v>Lichtbogenhandschweißen (E) [Fachkraft]</v>
      </c>
      <c r="H602" s="281"/>
      <c r="I602" s="152"/>
      <c r="J602" s="152"/>
    </row>
    <row r="603" spans="1:10" s="341" customFormat="1" ht="15" hidden="1" customHeight="1" x14ac:dyDescent="0.2">
      <c r="A603" s="416" t="s">
        <v>580</v>
      </c>
      <c r="B603" s="346" t="s">
        <v>55</v>
      </c>
      <c r="C603" s="346" t="s">
        <v>56</v>
      </c>
      <c r="D603" s="346" t="str">
        <f t="shared" si="18"/>
        <v>Bereich_8_24422_WIG_St</v>
      </c>
      <c r="E603" s="347">
        <v>17.559999999999999</v>
      </c>
      <c r="F603" s="607"/>
      <c r="G603" s="352" t="str">
        <f t="shared" si="17"/>
        <v>Wolfram-Inertgasschweißen (WIG) - Werkstoff Stahl (St) [Fachkraft]</v>
      </c>
      <c r="H603" s="281"/>
      <c r="I603" s="152"/>
      <c r="J603" s="152"/>
    </row>
    <row r="604" spans="1:10" s="341" customFormat="1" ht="15" hidden="1" customHeight="1" x14ac:dyDescent="0.2">
      <c r="A604" s="416" t="s">
        <v>580</v>
      </c>
      <c r="B604" s="346" t="s">
        <v>57</v>
      </c>
      <c r="C604" s="346" t="s">
        <v>58</v>
      </c>
      <c r="D604" s="346" t="str">
        <f t="shared" si="18"/>
        <v>Bereich_8_24422_WIG_CrNi</v>
      </c>
      <c r="E604" s="347">
        <v>20.23</v>
      </c>
      <c r="F604" s="607"/>
      <c r="G604" s="352" t="str">
        <f t="shared" si="17"/>
        <v>Wolfram-Inertgasschweißen (WIG) - Werkstoff Chrom/Nickel (CrNi) [Fachkraft]</v>
      </c>
      <c r="H604" s="281"/>
      <c r="I604" s="152"/>
      <c r="J604" s="152"/>
    </row>
    <row r="605" spans="1:10" s="341" customFormat="1" ht="15" hidden="1" customHeight="1" x14ac:dyDescent="0.2">
      <c r="A605" s="416" t="s">
        <v>580</v>
      </c>
      <c r="B605" s="346" t="s">
        <v>59</v>
      </c>
      <c r="C605" s="346" t="s">
        <v>60</v>
      </c>
      <c r="D605" s="346" t="str">
        <f t="shared" si="18"/>
        <v>Bereich_8_24422_WIG_Al</v>
      </c>
      <c r="E605" s="347">
        <v>19.66</v>
      </c>
      <c r="F605" s="607"/>
      <c r="G605" s="352" t="str">
        <f t="shared" si="17"/>
        <v>Wolfram-Inertgasschweißen (WIG) - Werkstoff Aluminium (Al) [Fachkraft]</v>
      </c>
      <c r="H605" s="281"/>
      <c r="I605" s="152"/>
      <c r="J605" s="152"/>
    </row>
    <row r="606" spans="1:10" s="341" customFormat="1" ht="15" hidden="1" customHeight="1" x14ac:dyDescent="0.2">
      <c r="A606" s="416" t="s">
        <v>580</v>
      </c>
      <c r="B606" s="346" t="s">
        <v>61</v>
      </c>
      <c r="C606" s="346" t="s">
        <v>62</v>
      </c>
      <c r="D606" s="346" t="str">
        <f t="shared" si="18"/>
        <v>Bereich_8_24422_WIG_Cu</v>
      </c>
      <c r="E606" s="347">
        <v>15.18</v>
      </c>
      <c r="F606" s="607"/>
      <c r="G606" s="352" t="str">
        <f t="shared" si="17"/>
        <v>Wolfram-Inertgasschweißen (WIG) - Werkstoff Kupfer (Cu) [Fachkraft]</v>
      </c>
      <c r="H606" s="281"/>
      <c r="I606" s="152"/>
      <c r="J606" s="152"/>
    </row>
    <row r="607" spans="1:10" s="341" customFormat="1" ht="15" hidden="1" customHeight="1" x14ac:dyDescent="0.2">
      <c r="A607" s="416" t="s">
        <v>580</v>
      </c>
      <c r="B607" s="346" t="s">
        <v>63</v>
      </c>
      <c r="C607" s="346" t="s">
        <v>64</v>
      </c>
      <c r="D607" s="346" t="str">
        <f t="shared" si="18"/>
        <v>Bereich_8_24422_MSG_St</v>
      </c>
      <c r="E607" s="347">
        <v>17.63</v>
      </c>
      <c r="F607" s="607"/>
      <c r="G607" s="352" t="str">
        <f t="shared" si="17"/>
        <v>Metallschutzgasschweißen Metallaktivgas (MAG), Metallinertgas (MIG) - Werkstoff Stahl (St) [Fachkraft]</v>
      </c>
      <c r="H607" s="281"/>
      <c r="I607" s="152"/>
      <c r="J607" s="152"/>
    </row>
    <row r="608" spans="1:10" s="341" customFormat="1" ht="15" hidden="1" customHeight="1" x14ac:dyDescent="0.2">
      <c r="A608" s="416" t="s">
        <v>580</v>
      </c>
      <c r="B608" s="346" t="s">
        <v>65</v>
      </c>
      <c r="C608" s="346" t="s">
        <v>66</v>
      </c>
      <c r="D608" s="346" t="str">
        <f t="shared" si="18"/>
        <v>Bereich_8_24422_MSG_CrNi</v>
      </c>
      <c r="E608" s="347">
        <v>21.94</v>
      </c>
      <c r="F608" s="607"/>
      <c r="G608" s="352" t="str">
        <f t="shared" si="17"/>
        <v>Metallschutzgasschweißen Metallaktivgas (MAG), Metallinertgas (MIG) - Werkstoff Chrom/Nickel (CrNi) [Fachkraft]</v>
      </c>
      <c r="H608" s="281"/>
      <c r="I608" s="152"/>
      <c r="J608" s="152"/>
    </row>
    <row r="609" spans="1:10" s="341" customFormat="1" ht="15" hidden="1" customHeight="1" x14ac:dyDescent="0.2">
      <c r="A609" s="416" t="s">
        <v>580</v>
      </c>
      <c r="B609" s="346" t="s">
        <v>67</v>
      </c>
      <c r="C609" s="346" t="s">
        <v>68</v>
      </c>
      <c r="D609" s="346" t="str">
        <f t="shared" si="18"/>
        <v>Bereich_8_24422_MSG_Al</v>
      </c>
      <c r="E609" s="347">
        <v>17.59</v>
      </c>
      <c r="F609" s="607"/>
      <c r="G609" s="352" t="str">
        <f t="shared" si="17"/>
        <v>Metallschutzgasschweißen Metallaktivgas (MAG), Metallinertgas (MIG) - Werkstoff Aluminium (Al) [Fachkraft]</v>
      </c>
      <c r="H609" s="281"/>
      <c r="I609" s="152"/>
      <c r="J609" s="152"/>
    </row>
    <row r="610" spans="1:10" s="341" customFormat="1" ht="15" hidden="1" customHeight="1" x14ac:dyDescent="0.2">
      <c r="A610" s="416" t="s">
        <v>580</v>
      </c>
      <c r="B610" s="346" t="s">
        <v>69</v>
      </c>
      <c r="C610" s="346" t="s">
        <v>70</v>
      </c>
      <c r="D610" s="346" t="str">
        <f t="shared" si="18"/>
        <v>Bereich_8_24422_B</v>
      </c>
      <c r="E610" s="347">
        <v>14.89</v>
      </c>
      <c r="F610" s="607"/>
      <c r="G610" s="352" t="str">
        <f t="shared" si="17"/>
        <v>Brennschneiden [Fachkraft]</v>
      </c>
      <c r="H610" s="281"/>
      <c r="I610" s="152"/>
      <c r="J610" s="152"/>
    </row>
    <row r="611" spans="1:10" s="341" customFormat="1" ht="15" hidden="1" customHeight="1" x14ac:dyDescent="0.2">
      <c r="A611" s="416" t="s">
        <v>580</v>
      </c>
      <c r="B611" s="346" t="s">
        <v>382</v>
      </c>
      <c r="C611" s="346" t="s">
        <v>383</v>
      </c>
      <c r="D611" s="346" t="str">
        <f t="shared" si="18"/>
        <v>Bereich_8_24422_S</v>
      </c>
      <c r="E611" s="347">
        <v>14.27</v>
      </c>
      <c r="F611" s="607"/>
      <c r="G611" s="352" t="str">
        <f t="shared" si="17"/>
        <v>Sonstige Verfahren der Schweiß-, Verbindungstechnik [Fachkraft]</v>
      </c>
      <c r="H611" s="281"/>
      <c r="I611" s="152"/>
      <c r="J611" s="152"/>
    </row>
    <row r="612" spans="1:10" s="341" customFormat="1" ht="15" hidden="1" customHeight="1" x14ac:dyDescent="0.2">
      <c r="A612" s="416" t="s">
        <v>580</v>
      </c>
      <c r="B612" s="346" t="s">
        <v>73</v>
      </c>
      <c r="C612" s="346" t="s">
        <v>74</v>
      </c>
      <c r="D612" s="346" t="str">
        <f t="shared" si="18"/>
        <v>Bereich_8_2442 - Berufsgattung 3 oder 4</v>
      </c>
      <c r="E612" s="347">
        <v>16.559999999999999</v>
      </c>
      <c r="F612" s="607"/>
      <c r="G612" s="352" t="str">
        <f t="shared" si="17"/>
        <v>Schweiß-, Verbindungstechnik [Spezialist oder Experte]</v>
      </c>
      <c r="H612" s="281"/>
      <c r="I612" s="152"/>
      <c r="J612" s="152"/>
    </row>
    <row r="613" spans="1:10" s="341" customFormat="1" ht="15" hidden="1" customHeight="1" x14ac:dyDescent="0.2">
      <c r="A613" s="416" t="s">
        <v>580</v>
      </c>
      <c r="B613" s="346" t="s">
        <v>75</v>
      </c>
      <c r="C613" s="346" t="s">
        <v>76</v>
      </c>
      <c r="D613" s="346" t="str">
        <f t="shared" si="18"/>
        <v>Bereich_8_25 - Berufsgattung 2</v>
      </c>
      <c r="E613" s="347">
        <v>10.99</v>
      </c>
      <c r="F613" s="607"/>
      <c r="G613" s="352" t="str">
        <f t="shared" si="17"/>
        <v>Maschinen- und Fahrzeugtechnikberufe [Fachkraft]</v>
      </c>
      <c r="H613" s="281"/>
      <c r="I613" s="152"/>
      <c r="J613" s="152"/>
    </row>
    <row r="614" spans="1:10" s="341" customFormat="1" ht="15" hidden="1" customHeight="1" x14ac:dyDescent="0.2">
      <c r="A614" s="416" t="s">
        <v>580</v>
      </c>
      <c r="B614" s="346" t="s">
        <v>77</v>
      </c>
      <c r="C614" s="346" t="s">
        <v>78</v>
      </c>
      <c r="D614" s="346" t="str">
        <f t="shared" si="18"/>
        <v>Bereich_8_26 - Berufsgattung 2</v>
      </c>
      <c r="E614" s="347">
        <v>9.18</v>
      </c>
      <c r="F614" s="607"/>
      <c r="G614" s="352" t="str">
        <f t="shared" si="17"/>
        <v>Mechatronik-, Energie- und Elektroberufe [Fachkraft]</v>
      </c>
      <c r="H614" s="281"/>
      <c r="I614" s="152"/>
      <c r="J614" s="152"/>
    </row>
    <row r="615" spans="1:10" s="341" customFormat="1" ht="15" hidden="1" customHeight="1" x14ac:dyDescent="0.2">
      <c r="A615" s="416" t="s">
        <v>580</v>
      </c>
      <c r="B615" s="346" t="s">
        <v>384</v>
      </c>
      <c r="C615" s="346" t="s">
        <v>385</v>
      </c>
      <c r="D615" s="346" t="str">
        <f t="shared" si="18"/>
        <v>Bereich_8_26 - Berufsgattung 3 oder 4</v>
      </c>
      <c r="E615" s="347">
        <v>8.9499999999999993</v>
      </c>
      <c r="F615" s="607"/>
      <c r="G615" s="352" t="str">
        <f t="shared" si="17"/>
        <v>Mechatronik-, Energie- und Elektroberufe [Spezialist oder Experte]</v>
      </c>
      <c r="H615" s="281"/>
      <c r="I615" s="152"/>
      <c r="J615" s="152"/>
    </row>
    <row r="616" spans="1:10" s="341" customFormat="1" ht="15" hidden="1" customHeight="1" x14ac:dyDescent="0.2">
      <c r="A616" s="416" t="s">
        <v>580</v>
      </c>
      <c r="B616" s="346" t="s">
        <v>81</v>
      </c>
      <c r="C616" s="346" t="s">
        <v>82</v>
      </c>
      <c r="D616" s="346" t="str">
        <f t="shared" si="18"/>
        <v>Bereich_8_27 - Berufsgattung 2</v>
      </c>
      <c r="E616" s="347">
        <v>11.18</v>
      </c>
      <c r="F616" s="607"/>
      <c r="G616" s="352" t="str">
        <f t="shared" si="17"/>
        <v>Technisches Zeichnen, Konstruktion, Modellbau [Fachkraft]</v>
      </c>
      <c r="H616" s="281"/>
      <c r="I616" s="152"/>
      <c r="J616" s="152"/>
    </row>
    <row r="617" spans="1:10" s="341" customFormat="1" ht="15" hidden="1" customHeight="1" x14ac:dyDescent="0.2">
      <c r="A617" s="416" t="s">
        <v>580</v>
      </c>
      <c r="B617" s="346" t="s">
        <v>437</v>
      </c>
      <c r="C617" s="346" t="s">
        <v>438</v>
      </c>
      <c r="D617" s="346" t="str">
        <f t="shared" si="18"/>
        <v>Bereich_8_27 - Berufsgattung 3 oder 4</v>
      </c>
      <c r="E617" s="347">
        <v>12.58</v>
      </c>
      <c r="F617" s="607"/>
      <c r="G617" s="352" t="str">
        <f t="shared" si="17"/>
        <v>Konstruktions- und Gerätebau, technische Qualitätssicherung [Spezialist oder Experte]</v>
      </c>
      <c r="H617" s="281"/>
      <c r="I617" s="152"/>
      <c r="J617" s="152"/>
    </row>
    <row r="618" spans="1:10" s="341" customFormat="1" ht="15" hidden="1" customHeight="1" x14ac:dyDescent="0.2">
      <c r="A618" s="416" t="s">
        <v>580</v>
      </c>
      <c r="B618" s="346" t="s">
        <v>465</v>
      </c>
      <c r="C618" s="346" t="s">
        <v>466</v>
      </c>
      <c r="D618" s="346" t="str">
        <f t="shared" si="18"/>
        <v>Bereich_8_28 - Berufsgattung 1 oder 2</v>
      </c>
      <c r="E618" s="347">
        <v>7.43</v>
      </c>
      <c r="F618" s="607"/>
      <c r="G618" s="352" t="str">
        <f t="shared" si="17"/>
        <v>Textil- und Lederberufe [Helfer oder Fachkraft]</v>
      </c>
      <c r="H618" s="281"/>
      <c r="I618" s="152"/>
      <c r="J618" s="152"/>
    </row>
    <row r="619" spans="1:10" s="341" customFormat="1" ht="15" hidden="1" customHeight="1" x14ac:dyDescent="0.2">
      <c r="A619" s="416" t="s">
        <v>580</v>
      </c>
      <c r="B619" s="346" t="s">
        <v>467</v>
      </c>
      <c r="C619" s="346" t="s">
        <v>468</v>
      </c>
      <c r="D619" s="346" t="str">
        <f t="shared" si="18"/>
        <v>Bereich_8_28 - Berufsgattung 3 oder 4</v>
      </c>
      <c r="E619" s="347">
        <v>7.43</v>
      </c>
      <c r="F619" s="607"/>
      <c r="G619" s="352" t="str">
        <f t="shared" si="17"/>
        <v>Textil- und Lederberufe [Spezialist oder Experte]</v>
      </c>
      <c r="H619" s="281"/>
      <c r="I619" s="152"/>
      <c r="J619" s="152"/>
    </row>
    <row r="620" spans="1:10" s="341" customFormat="1" ht="15" hidden="1" customHeight="1" x14ac:dyDescent="0.2">
      <c r="A620" s="416" t="s">
        <v>580</v>
      </c>
      <c r="B620" s="346" t="s">
        <v>85</v>
      </c>
      <c r="C620" s="346" t="s">
        <v>86</v>
      </c>
      <c r="D620" s="346" t="str">
        <f t="shared" si="18"/>
        <v>Bereich_8_29 - Berufsgattung 1 oder 2</v>
      </c>
      <c r="E620" s="347">
        <v>6.5</v>
      </c>
      <c r="F620" s="607"/>
      <c r="G620" s="352" t="str">
        <f t="shared" si="17"/>
        <v>Lebensmittelherstellung und -verarbeitung [Helfer oder Fachkraft]</v>
      </c>
      <c r="H620" s="281"/>
      <c r="I620" s="152"/>
      <c r="J620" s="152"/>
    </row>
    <row r="621" spans="1:10" s="341" customFormat="1" ht="15" hidden="1" customHeight="1" x14ac:dyDescent="0.2">
      <c r="A621" s="416" t="s">
        <v>580</v>
      </c>
      <c r="B621" s="346" t="s">
        <v>439</v>
      </c>
      <c r="C621" s="346" t="s">
        <v>387</v>
      </c>
      <c r="D621" s="346" t="str">
        <f t="shared" si="18"/>
        <v>Bereich_8_3 - Berufsgattung 3 oder 4</v>
      </c>
      <c r="E621" s="347">
        <v>8.93</v>
      </c>
      <c r="F621" s="607"/>
      <c r="G621" s="352" t="str">
        <f t="shared" si="17"/>
        <v>Bau, Architektur, Vermessung, Gebäudetechnik [Spezialist oder Experte]</v>
      </c>
      <c r="H621" s="281"/>
      <c r="I621" s="152"/>
      <c r="J621" s="152"/>
    </row>
    <row r="622" spans="1:10" s="341" customFormat="1" ht="15" hidden="1" customHeight="1" x14ac:dyDescent="0.2">
      <c r="A622" s="416" t="s">
        <v>580</v>
      </c>
      <c r="B622" s="346" t="s">
        <v>87</v>
      </c>
      <c r="C622" s="346" t="s">
        <v>88</v>
      </c>
      <c r="D622" s="346" t="str">
        <f t="shared" si="18"/>
        <v>Bereich_8_32 - Berufsgattung 1 oder 2</v>
      </c>
      <c r="E622" s="347">
        <v>9.25</v>
      </c>
      <c r="F622" s="607"/>
      <c r="G622" s="352" t="str">
        <f t="shared" si="17"/>
        <v>Hoch- und Tiefbauberufe [Helfer oder Fachkraft]</v>
      </c>
      <c r="H622" s="281"/>
      <c r="I622" s="152"/>
      <c r="J622" s="152"/>
    </row>
    <row r="623" spans="1:10" s="341" customFormat="1" ht="15" hidden="1" customHeight="1" x14ac:dyDescent="0.2">
      <c r="A623" s="416" t="s">
        <v>580</v>
      </c>
      <c r="B623" s="346" t="s">
        <v>89</v>
      </c>
      <c r="C623" s="346" t="s">
        <v>90</v>
      </c>
      <c r="D623" s="346" t="str">
        <f t="shared" si="18"/>
        <v>Bereich_8_33 - Berufsgattung 1 oder 2</v>
      </c>
      <c r="E623" s="347">
        <v>6.71</v>
      </c>
      <c r="F623" s="607"/>
      <c r="G623" s="352" t="str">
        <f t="shared" si="17"/>
        <v>(Innen-) Ausbauberufe [Helfer oder Fachkraft]</v>
      </c>
      <c r="H623" s="281"/>
      <c r="I623" s="152"/>
      <c r="J623" s="152"/>
    </row>
    <row r="624" spans="1:10" s="341" customFormat="1" ht="15" hidden="1" customHeight="1" x14ac:dyDescent="0.2">
      <c r="A624" s="416" t="s">
        <v>580</v>
      </c>
      <c r="B624" s="346" t="s">
        <v>91</v>
      </c>
      <c r="C624" s="346" t="s">
        <v>92</v>
      </c>
      <c r="D624" s="346" t="str">
        <f t="shared" si="18"/>
        <v>Bereich_8_34 - Berufsgattung 2</v>
      </c>
      <c r="E624" s="347">
        <v>8.36</v>
      </c>
      <c r="F624" s="607"/>
      <c r="G624" s="352" t="str">
        <f t="shared" si="17"/>
        <v>Gebäudetechnik und versorgungstechnische Berufe [Fachkraft]</v>
      </c>
      <c r="H624" s="281"/>
      <c r="I624" s="152"/>
      <c r="J624" s="152"/>
    </row>
    <row r="625" spans="1:10" s="341" customFormat="1" ht="15" hidden="1" customHeight="1" x14ac:dyDescent="0.2">
      <c r="A625" s="416" t="s">
        <v>580</v>
      </c>
      <c r="B625" s="346" t="s">
        <v>389</v>
      </c>
      <c r="C625" s="346" t="s">
        <v>390</v>
      </c>
      <c r="D625" s="346" t="str">
        <f t="shared" si="18"/>
        <v>Bereich_8_41 - Berufsgattung 1 oder 2</v>
      </c>
      <c r="E625" s="347">
        <v>15.76</v>
      </c>
      <c r="F625" s="607"/>
      <c r="G625" s="352" t="str">
        <f t="shared" si="17"/>
        <v>Mathematik-, Biologie-, Physikberufe [Helfer oder Fachkraft]</v>
      </c>
      <c r="H625" s="281"/>
      <c r="I625" s="152"/>
      <c r="J625" s="152"/>
    </row>
    <row r="626" spans="1:10" s="341" customFormat="1" ht="15" hidden="1" customHeight="1" x14ac:dyDescent="0.2">
      <c r="A626" s="416" t="s">
        <v>580</v>
      </c>
      <c r="B626" s="346" t="s">
        <v>391</v>
      </c>
      <c r="C626" s="346" t="s">
        <v>392</v>
      </c>
      <c r="D626" s="346" t="str">
        <f t="shared" si="18"/>
        <v>Bereich_8_41 - Berufsgattung 3 oder 4</v>
      </c>
      <c r="E626" s="347">
        <v>15.76</v>
      </c>
      <c r="F626" s="607"/>
      <c r="G626" s="352" t="str">
        <f t="shared" si="17"/>
        <v>Mathematik-, Biologie-, Physikberufe [Spezialist oder Experte]</v>
      </c>
      <c r="H626" s="281"/>
      <c r="I626" s="152"/>
      <c r="J626" s="152"/>
    </row>
    <row r="627" spans="1:10" s="341" customFormat="1" ht="15" hidden="1" customHeight="1" x14ac:dyDescent="0.2">
      <c r="A627" s="416" t="s">
        <v>580</v>
      </c>
      <c r="B627" s="346" t="s">
        <v>393</v>
      </c>
      <c r="C627" s="346" t="s">
        <v>394</v>
      </c>
      <c r="D627" s="346" t="str">
        <f t="shared" si="18"/>
        <v>Bereich_8_42 - Berufsgattung 3 oder 4</v>
      </c>
      <c r="E627" s="347">
        <v>10.86</v>
      </c>
      <c r="F627" s="607"/>
      <c r="G627" s="352" t="str">
        <f t="shared" si="17"/>
        <v>Geologie-, Geographie-, Umweltschutzberufe [Spezialist oder Experte]</v>
      </c>
      <c r="H627" s="281"/>
      <c r="I627" s="152"/>
      <c r="J627" s="152"/>
    </row>
    <row r="628" spans="1:10" s="341" customFormat="1" ht="15" hidden="1" customHeight="1" x14ac:dyDescent="0.2">
      <c r="A628" s="416" t="s">
        <v>580</v>
      </c>
      <c r="B628" s="346" t="s">
        <v>97</v>
      </c>
      <c r="C628" s="346" t="s">
        <v>98</v>
      </c>
      <c r="D628" s="346" t="str">
        <f t="shared" si="18"/>
        <v>Bereich_8_43 - Berufsgattung 2</v>
      </c>
      <c r="E628" s="347">
        <v>10.31</v>
      </c>
      <c r="F628" s="607"/>
      <c r="G628" s="352" t="str">
        <f t="shared" si="17"/>
        <v>Informatik und andere IKT-Berufe [Fachkraft]</v>
      </c>
      <c r="H628" s="281"/>
      <c r="I628" s="152"/>
      <c r="J628" s="152"/>
    </row>
    <row r="629" spans="1:10" s="341" customFormat="1" ht="15" hidden="1" customHeight="1" x14ac:dyDescent="0.2">
      <c r="A629" s="416" t="s">
        <v>580</v>
      </c>
      <c r="B629" s="346" t="s">
        <v>99</v>
      </c>
      <c r="C629" s="346" t="s">
        <v>100</v>
      </c>
      <c r="D629" s="346" t="str">
        <f t="shared" si="18"/>
        <v>Bereich_8_43 - Berufsgattung 3</v>
      </c>
      <c r="E629" s="347">
        <v>11.83</v>
      </c>
      <c r="F629" s="607"/>
      <c r="G629" s="352" t="str">
        <f t="shared" si="17"/>
        <v>Informatik und andere IKT-Berufe [Spezialist]</v>
      </c>
      <c r="H629" s="281"/>
      <c r="I629" s="152"/>
      <c r="J629" s="152"/>
    </row>
    <row r="630" spans="1:10" s="341" customFormat="1" ht="15" hidden="1" customHeight="1" x14ac:dyDescent="0.2">
      <c r="A630" s="416" t="s">
        <v>580</v>
      </c>
      <c r="B630" s="346" t="s">
        <v>101</v>
      </c>
      <c r="C630" s="346" t="s">
        <v>102</v>
      </c>
      <c r="D630" s="346" t="str">
        <f t="shared" si="18"/>
        <v>Bereich_8_43 - Berufsgattung 4</v>
      </c>
      <c r="E630" s="347">
        <v>13.74</v>
      </c>
      <c r="F630" s="607"/>
      <c r="G630" s="352" t="str">
        <f t="shared" si="17"/>
        <v>Informatik und andere IKT-Berufe [Experte]</v>
      </c>
      <c r="H630" s="281"/>
      <c r="I630" s="152"/>
      <c r="J630" s="152"/>
    </row>
    <row r="631" spans="1:10" s="341" customFormat="1" ht="15" hidden="1" customHeight="1" x14ac:dyDescent="0.2">
      <c r="A631" s="416" t="s">
        <v>580</v>
      </c>
      <c r="B631" s="346" t="s">
        <v>582</v>
      </c>
      <c r="C631" s="346" t="s">
        <v>583</v>
      </c>
      <c r="D631" s="346" t="str">
        <f t="shared" si="18"/>
        <v>Bereich_8_51 - Berufsgattung 1</v>
      </c>
      <c r="E631" s="347">
        <v>7.79</v>
      </c>
      <c r="F631" s="607"/>
      <c r="G631" s="352" t="str">
        <f t="shared" si="17"/>
        <v>Verkehr, Logistik (außer Fahrzeugführung) [Helfer]</v>
      </c>
      <c r="H631" s="281"/>
      <c r="I631" s="152"/>
      <c r="J631" s="152"/>
    </row>
    <row r="632" spans="1:10" s="341" customFormat="1" ht="15" hidden="1" customHeight="1" x14ac:dyDescent="0.2">
      <c r="A632" s="416" t="s">
        <v>580</v>
      </c>
      <c r="B632" s="346" t="s">
        <v>584</v>
      </c>
      <c r="C632" s="346" t="s">
        <v>585</v>
      </c>
      <c r="D632" s="346" t="str">
        <f t="shared" si="18"/>
        <v>Bereich_8_51 - Berufsgattung 2</v>
      </c>
      <c r="E632" s="347">
        <v>8</v>
      </c>
      <c r="F632" s="607"/>
      <c r="G632" s="352" t="str">
        <f t="shared" si="17"/>
        <v>Verkehr, Logistik (außer Fahrzeugführung) [Fachkraft]</v>
      </c>
      <c r="H632" s="281"/>
      <c r="I632" s="152"/>
      <c r="J632" s="152"/>
    </row>
    <row r="633" spans="1:10" s="341" customFormat="1" ht="15" hidden="1" customHeight="1" x14ac:dyDescent="0.2">
      <c r="A633" s="416" t="s">
        <v>580</v>
      </c>
      <c r="B633" s="346" t="s">
        <v>105</v>
      </c>
      <c r="C633" s="346" t="s">
        <v>106</v>
      </c>
      <c r="D633" s="346" t="str">
        <f t="shared" si="18"/>
        <v>Bereich_8_51 - Berufsgattung 3</v>
      </c>
      <c r="E633" s="347">
        <v>10.39</v>
      </c>
      <c r="F633" s="607"/>
      <c r="G633" s="352" t="str">
        <f t="shared" si="17"/>
        <v xml:space="preserve">Verkehr, Logistik (außer Fahrzeugführung) [Spezialist] </v>
      </c>
      <c r="H633" s="281"/>
      <c r="I633" s="152"/>
      <c r="J633" s="152"/>
    </row>
    <row r="634" spans="1:10" s="341" customFormat="1" ht="15" hidden="1" customHeight="1" x14ac:dyDescent="0.2">
      <c r="A634" s="416" t="s">
        <v>580</v>
      </c>
      <c r="B634" s="346" t="s">
        <v>440</v>
      </c>
      <c r="C634" s="346" t="s">
        <v>441</v>
      </c>
      <c r="D634" s="346" t="str">
        <f t="shared" si="18"/>
        <v>Bereich_8_5220 - Berufsgattung 2</v>
      </c>
      <c r="E634" s="347">
        <v>14.63</v>
      </c>
      <c r="F634" s="607"/>
      <c r="G634" s="352" t="str">
        <f t="shared" si="17"/>
        <v>Triebfahrzeugführer Eisenbahnverkehr [Fachkraft]</v>
      </c>
      <c r="H634" s="281"/>
      <c r="I634" s="152"/>
      <c r="J634" s="152"/>
    </row>
    <row r="635" spans="1:10" s="341" customFormat="1" ht="15" hidden="1" customHeight="1" x14ac:dyDescent="0.2">
      <c r="A635" s="416" t="s">
        <v>580</v>
      </c>
      <c r="B635" s="346" t="s">
        <v>107</v>
      </c>
      <c r="C635" s="346" t="s">
        <v>108</v>
      </c>
      <c r="D635" s="346" t="str">
        <f t="shared" si="18"/>
        <v>Bereich_8_5252 - Berufsgattung 2</v>
      </c>
      <c r="E635" s="347">
        <v>14.57</v>
      </c>
      <c r="F635" s="607"/>
      <c r="G635" s="352" t="str">
        <f t="shared" si="17"/>
        <v>Führer von Erdbewegungs- und verwandten Maschinen [Fachkraft]</v>
      </c>
      <c r="H635" s="281"/>
      <c r="I635" s="152"/>
      <c r="J635" s="152"/>
    </row>
    <row r="636" spans="1:10" s="341" customFormat="1" ht="15" hidden="1" customHeight="1" x14ac:dyDescent="0.2">
      <c r="A636" s="416" t="s">
        <v>580</v>
      </c>
      <c r="B636" s="346" t="s">
        <v>109</v>
      </c>
      <c r="C636" s="346" t="s">
        <v>110</v>
      </c>
      <c r="D636" s="346" t="str">
        <f t="shared" si="18"/>
        <v>Bereich_8_5253 - Berufsgattung 1</v>
      </c>
      <c r="E636" s="347">
        <v>10.67</v>
      </c>
      <c r="F636" s="607"/>
      <c r="G636" s="352" t="str">
        <f t="shared" si="17"/>
        <v>Kranführer, Bediener Hebeeinrichtungen [Helfer]</v>
      </c>
      <c r="H636" s="281"/>
      <c r="I636" s="152"/>
      <c r="J636" s="152"/>
    </row>
    <row r="637" spans="1:10" s="341" customFormat="1" ht="15" hidden="1" customHeight="1" x14ac:dyDescent="0.2">
      <c r="A637" s="416" t="s">
        <v>580</v>
      </c>
      <c r="B637" s="346" t="s">
        <v>111</v>
      </c>
      <c r="C637" s="346" t="s">
        <v>112</v>
      </c>
      <c r="D637" s="346" t="str">
        <f t="shared" si="18"/>
        <v>Bereich_8_5253 - Berufsgattung 2</v>
      </c>
      <c r="E637" s="347">
        <v>15.72</v>
      </c>
      <c r="F637" s="607"/>
      <c r="G637" s="352" t="str">
        <f t="shared" si="17"/>
        <v>Kranführer, Bediener Hebeeinrichtungen [Fachkraft]</v>
      </c>
      <c r="H637" s="281"/>
      <c r="I637" s="152"/>
      <c r="J637" s="152"/>
    </row>
    <row r="638" spans="1:10" s="341" customFormat="1" ht="15" hidden="1" customHeight="1" x14ac:dyDescent="0.2">
      <c r="A638" s="416" t="s">
        <v>580</v>
      </c>
      <c r="B638" s="346" t="s">
        <v>113</v>
      </c>
      <c r="C638" s="346" t="s">
        <v>114</v>
      </c>
      <c r="D638" s="346" t="str">
        <f t="shared" si="18"/>
        <v>Bereich_8_53 - Berufsgattung 2</v>
      </c>
      <c r="E638" s="347">
        <v>9.4</v>
      </c>
      <c r="F638" s="607"/>
      <c r="G638" s="352" t="str">
        <f t="shared" si="17"/>
        <v>Schutz-, Sicherheits-, Überwachungsberufe [Fachkraft]</v>
      </c>
      <c r="H638" s="281"/>
      <c r="I638" s="152"/>
      <c r="J638" s="152"/>
    </row>
    <row r="639" spans="1:10" s="341" customFormat="1" ht="15" hidden="1" customHeight="1" x14ac:dyDescent="0.2">
      <c r="A639" s="416" t="s">
        <v>580</v>
      </c>
      <c r="B639" s="346" t="s">
        <v>469</v>
      </c>
      <c r="C639" s="346" t="s">
        <v>470</v>
      </c>
      <c r="D639" s="346" t="str">
        <f t="shared" si="18"/>
        <v>Bereich_8_53 - Berufsgattung 3 oder 4</v>
      </c>
      <c r="E639" s="347">
        <v>9.58</v>
      </c>
      <c r="F639" s="607"/>
      <c r="G639" s="352" t="str">
        <f t="shared" si="17"/>
        <v>Schutz- Sicherheits-, Überwachungsberufe [Spezialist oder Experte]</v>
      </c>
      <c r="H639" s="281"/>
      <c r="I639" s="152"/>
      <c r="J639" s="152"/>
    </row>
    <row r="640" spans="1:10" s="341" customFormat="1" ht="15" hidden="1" customHeight="1" x14ac:dyDescent="0.2">
      <c r="A640" s="416" t="s">
        <v>580</v>
      </c>
      <c r="B640" s="346" t="s">
        <v>117</v>
      </c>
      <c r="C640" s="346" t="s">
        <v>118</v>
      </c>
      <c r="D640" s="346" t="str">
        <f t="shared" si="18"/>
        <v>Bereich_8_54 - Berufsgattung 1 oder 2</v>
      </c>
      <c r="E640" s="347">
        <v>6.66</v>
      </c>
      <c r="F640" s="607"/>
      <c r="G640" s="352" t="str">
        <f t="shared" si="17"/>
        <v>Reinigungsberufe [Helfer oder Fachkraft]</v>
      </c>
      <c r="H640" s="281"/>
      <c r="I640" s="152"/>
      <c r="J640" s="152"/>
    </row>
    <row r="641" spans="1:10" s="341" customFormat="1" ht="15" hidden="1" customHeight="1" x14ac:dyDescent="0.2">
      <c r="A641" s="416" t="s">
        <v>580</v>
      </c>
      <c r="B641" s="346" t="s">
        <v>119</v>
      </c>
      <c r="C641" s="346" t="s">
        <v>120</v>
      </c>
      <c r="D641" s="346" t="str">
        <f t="shared" si="18"/>
        <v>Bereich_8_61 - Berufsgattung 2</v>
      </c>
      <c r="E641" s="347">
        <v>7.39</v>
      </c>
      <c r="F641" s="607"/>
      <c r="G641" s="352" t="str">
        <f t="shared" si="17"/>
        <v>Einkaufs-, Vertriebs- und Handelsberufe [Fachkraft]</v>
      </c>
      <c r="H641" s="281"/>
      <c r="I641" s="152"/>
      <c r="J641" s="152"/>
    </row>
    <row r="642" spans="1:10" s="341" customFormat="1" ht="15" hidden="1" customHeight="1" x14ac:dyDescent="0.2">
      <c r="A642" s="416" t="s">
        <v>580</v>
      </c>
      <c r="B642" s="346" t="s">
        <v>395</v>
      </c>
      <c r="C642" s="346" t="s">
        <v>396</v>
      </c>
      <c r="D642" s="346" t="str">
        <f t="shared" si="18"/>
        <v>Bereich_8_61 - Berufsgattung 3 oder 4</v>
      </c>
      <c r="E642" s="347">
        <v>7.92</v>
      </c>
      <c r="F642" s="607"/>
      <c r="G642" s="352" t="str">
        <f t="shared" si="17"/>
        <v>Einkaufs-, Vertriebs- und Handelsberufe [Spezialist oder Experte]</v>
      </c>
      <c r="H642" s="281"/>
      <c r="I642" s="152"/>
      <c r="J642" s="152"/>
    </row>
    <row r="643" spans="1:10" s="341" customFormat="1" ht="15" hidden="1" customHeight="1" x14ac:dyDescent="0.2">
      <c r="A643" s="416" t="s">
        <v>580</v>
      </c>
      <c r="B643" s="346" t="s">
        <v>123</v>
      </c>
      <c r="C643" s="346" t="s">
        <v>124</v>
      </c>
      <c r="D643" s="346" t="str">
        <f t="shared" si="18"/>
        <v>Bereich_8_62 - Berufsgattung 1 oder 2</v>
      </c>
      <c r="E643" s="347">
        <v>6.66</v>
      </c>
      <c r="F643" s="607"/>
      <c r="G643" s="352" t="str">
        <f t="shared" si="17"/>
        <v>Verkaufsberufe [Helfer oder Fachkraft]</v>
      </c>
      <c r="H643" s="281"/>
      <c r="I643" s="152"/>
      <c r="J643" s="152"/>
    </row>
    <row r="644" spans="1:10" s="341" customFormat="1" ht="15" hidden="1" customHeight="1" x14ac:dyDescent="0.2">
      <c r="A644" s="416" t="s">
        <v>580</v>
      </c>
      <c r="B644" s="346" t="s">
        <v>586</v>
      </c>
      <c r="C644" s="346" t="s">
        <v>587</v>
      </c>
      <c r="D644" s="346" t="str">
        <f t="shared" si="18"/>
        <v>Bereich_8_62 - Berufsgattung 3 oder 4</v>
      </c>
      <c r="E644" s="347">
        <v>9.5</v>
      </c>
      <c r="F644" s="607"/>
      <c r="G644" s="352" t="str">
        <f t="shared" si="17"/>
        <v>Verkaufsberufe [Spezialist oder Experte]</v>
      </c>
      <c r="H644" s="281"/>
      <c r="I644" s="152"/>
      <c r="J644" s="152"/>
    </row>
    <row r="645" spans="1:10" s="341" customFormat="1" ht="15" hidden="1" customHeight="1" x14ac:dyDescent="0.2">
      <c r="A645" s="416" t="s">
        <v>580</v>
      </c>
      <c r="B645" s="346" t="s">
        <v>125</v>
      </c>
      <c r="C645" s="346" t="s">
        <v>126</v>
      </c>
      <c r="D645" s="346" t="str">
        <f t="shared" si="18"/>
        <v>Bereich_8_63 - Berufsgattung 1 oder 2</v>
      </c>
      <c r="E645" s="347">
        <v>6.16</v>
      </c>
      <c r="F645" s="607"/>
      <c r="G645" s="352" t="str">
        <f t="shared" si="17"/>
        <v>Tourismus-, Hotel- und Gaststättenberufe [Helfer oder Fachkraft]</v>
      </c>
      <c r="H645" s="281"/>
      <c r="I645" s="152"/>
      <c r="J645" s="152"/>
    </row>
    <row r="646" spans="1:10" s="341" customFormat="1" ht="15" hidden="1" customHeight="1" x14ac:dyDescent="0.2">
      <c r="A646" s="416" t="s">
        <v>580</v>
      </c>
      <c r="B646" s="346" t="s">
        <v>311</v>
      </c>
      <c r="C646" s="346" t="s">
        <v>312</v>
      </c>
      <c r="D646" s="346" t="str">
        <f t="shared" si="18"/>
        <v>Bereich_8_63 - Berufsgattung 3 oder 4</v>
      </c>
      <c r="E646" s="347">
        <v>7.21</v>
      </c>
      <c r="F646" s="607"/>
      <c r="G646" s="352" t="str">
        <f t="shared" ref="G646:G679" si="19">C646</f>
        <v>Tourismus-, Hotel- und Gaststättenberufe [Spezialist oder Experte]</v>
      </c>
      <c r="H646" s="281"/>
      <c r="I646" s="152"/>
      <c r="J646" s="152"/>
    </row>
    <row r="647" spans="1:10" s="341" customFormat="1" ht="15" hidden="1" customHeight="1" x14ac:dyDescent="0.2">
      <c r="A647" s="416" t="s">
        <v>580</v>
      </c>
      <c r="B647" s="346" t="s">
        <v>127</v>
      </c>
      <c r="C647" s="346" t="s">
        <v>128</v>
      </c>
      <c r="D647" s="346" t="str">
        <f t="shared" si="18"/>
        <v>Bereich_8_71 - Berufsgattung 1 oder 2</v>
      </c>
      <c r="E647" s="347">
        <v>6.56</v>
      </c>
      <c r="F647" s="607"/>
      <c r="G647" s="352" t="str">
        <f t="shared" si="19"/>
        <v>Unternehmensorganisation, -strategie, Büro und Sekretariat [Helfer oder Fachkraft]</v>
      </c>
      <c r="H647" s="281"/>
      <c r="I647" s="152"/>
      <c r="J647" s="152"/>
    </row>
    <row r="648" spans="1:10" s="341" customFormat="1" ht="15" hidden="1" customHeight="1" x14ac:dyDescent="0.2">
      <c r="A648" s="416" t="s">
        <v>580</v>
      </c>
      <c r="B648" s="346" t="s">
        <v>129</v>
      </c>
      <c r="C648" s="346" t="s">
        <v>130</v>
      </c>
      <c r="D648" s="346" t="str">
        <f t="shared" si="18"/>
        <v>Bereich_8_71 - Berufsgattung 3</v>
      </c>
      <c r="E648" s="347">
        <v>8.44</v>
      </c>
      <c r="F648" s="607"/>
      <c r="G648" s="352" t="str">
        <f t="shared" si="19"/>
        <v>Unternehmensorganisation, -strategie, Büro und Sekretariat [Spezialist]</v>
      </c>
      <c r="H648" s="281"/>
      <c r="I648" s="152"/>
      <c r="J648" s="152"/>
    </row>
    <row r="649" spans="1:10" s="341" customFormat="1" ht="15" hidden="1" customHeight="1" x14ac:dyDescent="0.2">
      <c r="A649" s="416" t="s">
        <v>580</v>
      </c>
      <c r="B649" s="346" t="s">
        <v>131</v>
      </c>
      <c r="C649" s="346" t="s">
        <v>132</v>
      </c>
      <c r="D649" s="346" t="str">
        <f t="shared" si="18"/>
        <v>Bereich_8_71 - Berufsgattung 4</v>
      </c>
      <c r="E649" s="347">
        <v>8.41</v>
      </c>
      <c r="F649" s="607"/>
      <c r="G649" s="352" t="str">
        <f t="shared" si="19"/>
        <v>Unternehmensorganisation, -strategie, Büro und Sekretariat [Experte]</v>
      </c>
      <c r="H649" s="281"/>
      <c r="I649" s="152"/>
      <c r="J649" s="152"/>
    </row>
    <row r="650" spans="1:10" s="341" customFormat="1" ht="15" hidden="1" customHeight="1" x14ac:dyDescent="0.2">
      <c r="A650" s="416" t="s">
        <v>580</v>
      </c>
      <c r="B650" s="346" t="s">
        <v>133</v>
      </c>
      <c r="C650" s="346" t="s">
        <v>134</v>
      </c>
      <c r="D650" s="346" t="str">
        <f t="shared" si="18"/>
        <v>Bereich_8_715 - Berufsgattung 2</v>
      </c>
      <c r="E650" s="347">
        <v>7.5</v>
      </c>
      <c r="F650" s="607"/>
      <c r="G650" s="352" t="str">
        <f t="shared" si="19"/>
        <v>Personalwesen und -dienstleistung [Fachkraft]</v>
      </c>
      <c r="H650" s="281"/>
      <c r="I650" s="152"/>
      <c r="J650" s="152"/>
    </row>
    <row r="651" spans="1:10" s="341" customFormat="1" ht="15" hidden="1" customHeight="1" x14ac:dyDescent="0.2">
      <c r="A651" s="416" t="s">
        <v>580</v>
      </c>
      <c r="B651" s="346" t="s">
        <v>135</v>
      </c>
      <c r="C651" s="346" t="s">
        <v>136</v>
      </c>
      <c r="D651" s="346" t="str">
        <f t="shared" si="18"/>
        <v>Bereich_8_72 - Berufsgattung 2</v>
      </c>
      <c r="E651" s="347">
        <v>8</v>
      </c>
      <c r="F651" s="607"/>
      <c r="G651" s="352" t="str">
        <f t="shared" si="19"/>
        <v>Finanzdienstleistungen, Rechnungswesen, Steuerberatung [Fachkraft]</v>
      </c>
      <c r="H651" s="281"/>
      <c r="I651" s="152"/>
      <c r="J651" s="152"/>
    </row>
    <row r="652" spans="1:10" s="341" customFormat="1" ht="15" hidden="1" customHeight="1" x14ac:dyDescent="0.2">
      <c r="A652" s="416" t="s">
        <v>580</v>
      </c>
      <c r="B652" s="346" t="s">
        <v>397</v>
      </c>
      <c r="C652" s="346" t="s">
        <v>398</v>
      </c>
      <c r="D652" s="346" t="str">
        <f t="shared" si="18"/>
        <v>Bereich_8_72 - Berufsgattung 3 oder 4</v>
      </c>
      <c r="E652" s="347">
        <v>8.32</v>
      </c>
      <c r="F652" s="607"/>
      <c r="G652" s="352" t="str">
        <f t="shared" si="19"/>
        <v>Finanzdienstleistungen, Rechnungswesen, Steuerberatung [Spezialist oder Experte]</v>
      </c>
      <c r="H652" s="281"/>
      <c r="I652" s="152"/>
      <c r="J652" s="152"/>
    </row>
    <row r="653" spans="1:10" s="341" customFormat="1" ht="15" hidden="1" customHeight="1" x14ac:dyDescent="0.2">
      <c r="A653" s="416" t="s">
        <v>580</v>
      </c>
      <c r="B653" s="346" t="s">
        <v>139</v>
      </c>
      <c r="C653" s="346" t="s">
        <v>140</v>
      </c>
      <c r="D653" s="346" t="str">
        <f t="shared" si="18"/>
        <v>Bereich_8_73 - Berufsgattung 1 oder 2</v>
      </c>
      <c r="E653" s="347">
        <v>7.14</v>
      </c>
      <c r="F653" s="607"/>
      <c r="G653" s="352" t="str">
        <f t="shared" si="19"/>
        <v>Berufe in Recht und Verwaltung [Helfer oder Fachkraft]</v>
      </c>
      <c r="H653" s="281"/>
      <c r="I653" s="152"/>
      <c r="J653" s="152"/>
    </row>
    <row r="654" spans="1:10" s="341" customFormat="1" ht="15" hidden="1" customHeight="1" x14ac:dyDescent="0.2">
      <c r="A654" s="416" t="s">
        <v>580</v>
      </c>
      <c r="B654" s="346" t="s">
        <v>313</v>
      </c>
      <c r="C654" s="346" t="s">
        <v>314</v>
      </c>
      <c r="D654" s="346" t="str">
        <f t="shared" si="18"/>
        <v>Bereich_8_73 - Berufsgattung 3 oder 4</v>
      </c>
      <c r="E654" s="347">
        <v>8.94</v>
      </c>
      <c r="F654" s="607"/>
      <c r="G654" s="352" t="str">
        <f t="shared" si="19"/>
        <v>Berufe in Recht und Verwaltung [Spezialist oder Experte]</v>
      </c>
      <c r="H654" s="281"/>
      <c r="I654" s="152"/>
      <c r="J654" s="152"/>
    </row>
    <row r="655" spans="1:10" s="341" customFormat="1" ht="15" hidden="1" customHeight="1" x14ac:dyDescent="0.2">
      <c r="A655" s="416" t="s">
        <v>580</v>
      </c>
      <c r="B655" s="346" t="s">
        <v>143</v>
      </c>
      <c r="C655" s="346" t="s">
        <v>144</v>
      </c>
      <c r="D655" s="346" t="str">
        <f t="shared" si="18"/>
        <v>Bereich_8_81 - Berufsgattung 1 oder 2</v>
      </c>
      <c r="E655" s="347">
        <v>6.83</v>
      </c>
      <c r="F655" s="607"/>
      <c r="G655" s="352" t="str">
        <f t="shared" si="19"/>
        <v>Medizinische Gesundheitsberufe [Helfer oder Fachkraft]</v>
      </c>
      <c r="H655" s="281"/>
      <c r="I655" s="152"/>
      <c r="J655" s="152"/>
    </row>
    <row r="656" spans="1:10" s="341" customFormat="1" ht="15" hidden="1" customHeight="1" x14ac:dyDescent="0.2">
      <c r="A656" s="416" t="s">
        <v>580</v>
      </c>
      <c r="B656" s="346" t="s">
        <v>588</v>
      </c>
      <c r="C656" s="346" t="s">
        <v>589</v>
      </c>
      <c r="D656" s="346" t="str">
        <f t="shared" si="18"/>
        <v>Bereich_8_8130 - Berufsgattung 2</v>
      </c>
      <c r="E656" s="347">
        <v>7.2</v>
      </c>
      <c r="F656" s="607"/>
      <c r="G656" s="352" t="str">
        <f t="shared" si="19"/>
        <v>Pflegefachmann/Pflegefachfrau [Fachkraft]</v>
      </c>
      <c r="H656" s="281"/>
      <c r="I656" s="152"/>
      <c r="J656" s="152"/>
    </row>
    <row r="657" spans="1:10" s="341" customFormat="1" ht="15" hidden="1" customHeight="1" x14ac:dyDescent="0.2">
      <c r="A657" s="416" t="s">
        <v>580</v>
      </c>
      <c r="B657" s="346" t="s">
        <v>145</v>
      </c>
      <c r="C657" s="346" t="s">
        <v>146</v>
      </c>
      <c r="D657" s="346" t="str">
        <f t="shared" ref="D657:D679" si="20">CONCATENATE(A657,B657)</f>
        <v>Bereich_8_81 - Berufsgattung 3</v>
      </c>
      <c r="E657" s="347">
        <v>7.43</v>
      </c>
      <c r="F657" s="607"/>
      <c r="G657" s="352" t="str">
        <f t="shared" si="19"/>
        <v>Medizinische Gesundheitsberufe [Spezialist]</v>
      </c>
      <c r="H657" s="281"/>
      <c r="I657" s="152"/>
      <c r="J657" s="152"/>
    </row>
    <row r="658" spans="1:10" s="341" customFormat="1" ht="15" hidden="1" customHeight="1" x14ac:dyDescent="0.2">
      <c r="A658" s="416" t="s">
        <v>580</v>
      </c>
      <c r="B658" s="346" t="s">
        <v>147</v>
      </c>
      <c r="C658" s="346" t="s">
        <v>148</v>
      </c>
      <c r="D658" s="346" t="str">
        <f t="shared" si="20"/>
        <v>Bereich_8_81 - Berufsgattung 4</v>
      </c>
      <c r="E658" s="347">
        <v>7.66</v>
      </c>
      <c r="F658" s="607"/>
      <c r="G658" s="352" t="str">
        <f t="shared" si="19"/>
        <v>Medizinische Gesundheitsberufe [Experte]</v>
      </c>
      <c r="H658" s="281"/>
      <c r="I658" s="152"/>
      <c r="J658" s="152"/>
    </row>
    <row r="659" spans="1:10" s="341" customFormat="1" ht="15" hidden="1" customHeight="1" x14ac:dyDescent="0.2">
      <c r="A659" s="416" t="s">
        <v>580</v>
      </c>
      <c r="B659" s="346" t="s">
        <v>399</v>
      </c>
      <c r="C659" s="346" t="s">
        <v>400</v>
      </c>
      <c r="D659" s="346" t="str">
        <f t="shared" si="20"/>
        <v>Bereich_8_82 - Berufsgattung 2</v>
      </c>
      <c r="E659" s="347">
        <v>7.25</v>
      </c>
      <c r="F659" s="607"/>
      <c r="G659" s="352" t="str">
        <f t="shared" si="19"/>
        <v>Nichtmedizinische Gesundheitsberufe, Körperpflege, Medizintechnik [Fachkraft]</v>
      </c>
      <c r="H659" s="281"/>
      <c r="I659" s="152"/>
      <c r="J659" s="152"/>
    </row>
    <row r="660" spans="1:10" s="341" customFormat="1" ht="15" hidden="1" customHeight="1" x14ac:dyDescent="0.2">
      <c r="A660" s="416" t="s">
        <v>580</v>
      </c>
      <c r="B660" s="346" t="s">
        <v>153</v>
      </c>
      <c r="C660" s="346" t="s">
        <v>154</v>
      </c>
      <c r="D660" s="346" t="str">
        <f t="shared" si="20"/>
        <v>Bereich_8_82 - Berufsgattung 3 oder 4</v>
      </c>
      <c r="E660" s="347">
        <v>6.94</v>
      </c>
      <c r="F660" s="607"/>
      <c r="G660" s="352" t="str">
        <f t="shared" si="19"/>
        <v>Nichtmedizinische Gesundheitsberufe, Körperpflege, Medizintechnik [Spezialist oder Experte]</v>
      </c>
      <c r="H660" s="281"/>
      <c r="I660" s="152"/>
      <c r="J660" s="152"/>
    </row>
    <row r="661" spans="1:10" s="341" customFormat="1" ht="15" hidden="1" customHeight="1" x14ac:dyDescent="0.2">
      <c r="A661" s="416" t="s">
        <v>580</v>
      </c>
      <c r="B661" s="346" t="s">
        <v>401</v>
      </c>
      <c r="C661" s="346" t="s">
        <v>152</v>
      </c>
      <c r="D661" s="346" t="str">
        <f t="shared" si="20"/>
        <v>Bereich_8_821 - Berufsgattung 1 oder 2</v>
      </c>
      <c r="E661" s="347">
        <v>6.54</v>
      </c>
      <c r="F661" s="607"/>
      <c r="G661" s="352" t="str">
        <f t="shared" si="19"/>
        <v>Altenpflege [Helfer oder Fachkraft]</v>
      </c>
      <c r="H661" s="281"/>
      <c r="I661" s="152"/>
      <c r="J661" s="152"/>
    </row>
    <row r="662" spans="1:10" s="341" customFormat="1" ht="15" hidden="1" customHeight="1" x14ac:dyDescent="0.2">
      <c r="A662" s="416" t="s">
        <v>580</v>
      </c>
      <c r="B662" s="346" t="s">
        <v>155</v>
      </c>
      <c r="C662" s="346" t="s">
        <v>156</v>
      </c>
      <c r="D662" s="346" t="str">
        <f t="shared" si="20"/>
        <v>Bereich_8_831 - Berufsgattung 1 oder 2</v>
      </c>
      <c r="E662" s="347">
        <v>6.41</v>
      </c>
      <c r="F662" s="607"/>
      <c r="G662" s="352" t="str">
        <f t="shared" si="19"/>
        <v>Erziehung, Sozialarbeit, Heilerziehungspflege [Helfer oder Fachkraft]</v>
      </c>
      <c r="H662" s="281"/>
      <c r="I662" s="152"/>
      <c r="J662" s="152"/>
    </row>
    <row r="663" spans="1:10" s="341" customFormat="1" ht="15" hidden="1" customHeight="1" x14ac:dyDescent="0.2">
      <c r="A663" s="416" t="s">
        <v>580</v>
      </c>
      <c r="B663" s="346" t="s">
        <v>315</v>
      </c>
      <c r="C663" s="346" t="s">
        <v>316</v>
      </c>
      <c r="D663" s="346" t="str">
        <f t="shared" si="20"/>
        <v>Bereich_8_831 - Berufsgattung 3 oder 4</v>
      </c>
      <c r="E663" s="347">
        <v>7</v>
      </c>
      <c r="F663" s="607"/>
      <c r="G663" s="352" t="str">
        <f t="shared" si="19"/>
        <v>Erziehung, Sozialarbeit, Heilerziehungspflege [Spezialist oder Experte]</v>
      </c>
      <c r="H663" s="281"/>
      <c r="I663" s="152"/>
      <c r="J663" s="152"/>
    </row>
    <row r="664" spans="1:10" s="341" customFormat="1" ht="15" hidden="1" customHeight="1" x14ac:dyDescent="0.2">
      <c r="A664" s="416" t="s">
        <v>580</v>
      </c>
      <c r="B664" s="346" t="s">
        <v>157</v>
      </c>
      <c r="C664" s="346" t="s">
        <v>158</v>
      </c>
      <c r="D664" s="346" t="str">
        <f t="shared" si="20"/>
        <v>Bereich_8_832 - Berufsgattung 1 oder 2</v>
      </c>
      <c r="E664" s="347">
        <v>5.87</v>
      </c>
      <c r="F664" s="607"/>
      <c r="G664" s="352" t="str">
        <f t="shared" si="19"/>
        <v>Hauswirtschaft [Helfer oder Fachkraft]</v>
      </c>
      <c r="H664" s="281"/>
      <c r="I664" s="152"/>
      <c r="J664" s="152"/>
    </row>
    <row r="665" spans="1:10" s="341" customFormat="1" ht="15" hidden="1" customHeight="1" x14ac:dyDescent="0.2">
      <c r="A665" s="416" t="s">
        <v>580</v>
      </c>
      <c r="B665" s="346" t="s">
        <v>159</v>
      </c>
      <c r="C665" s="346" t="s">
        <v>160</v>
      </c>
      <c r="D665" s="346" t="str">
        <f t="shared" si="20"/>
        <v>Bereich_8_84 - Berufsgattung 3</v>
      </c>
      <c r="E665" s="347">
        <v>8.33</v>
      </c>
      <c r="F665" s="607"/>
      <c r="G665" s="352" t="str">
        <f t="shared" si="19"/>
        <v>Lehrende und ausbildende Berufe [Spezialist]</v>
      </c>
      <c r="H665" s="281"/>
      <c r="I665" s="152"/>
      <c r="J665" s="152"/>
    </row>
    <row r="666" spans="1:10" s="341" customFormat="1" ht="15" hidden="1" customHeight="1" x14ac:dyDescent="0.2">
      <c r="A666" s="416" t="s">
        <v>580</v>
      </c>
      <c r="B666" s="346" t="s">
        <v>590</v>
      </c>
      <c r="C666" s="346" t="s">
        <v>162</v>
      </c>
      <c r="D666" s="346" t="str">
        <f t="shared" si="20"/>
        <v>Bereich_8_8451 - Berufsgattung 3</v>
      </c>
      <c r="E666" s="347">
        <v>17.47</v>
      </c>
      <c r="F666" s="607"/>
      <c r="G666" s="352" t="str">
        <f t="shared" si="19"/>
        <v>Fahrlehrer [Spezialist]</v>
      </c>
      <c r="H666" s="281"/>
      <c r="I666" s="152"/>
      <c r="J666" s="152"/>
    </row>
    <row r="667" spans="1:10" s="341" customFormat="1" ht="15" hidden="1" customHeight="1" x14ac:dyDescent="0.2">
      <c r="A667" s="416" t="s">
        <v>580</v>
      </c>
      <c r="B667" s="346" t="s">
        <v>163</v>
      </c>
      <c r="C667" s="346" t="s">
        <v>164</v>
      </c>
      <c r="D667" s="346" t="str">
        <f t="shared" si="20"/>
        <v>Bereich_8_84 - Berufsgattung 4</v>
      </c>
      <c r="E667" s="347">
        <v>7.64</v>
      </c>
      <c r="F667" s="607"/>
      <c r="G667" s="352" t="str">
        <f t="shared" si="19"/>
        <v>Lehrende und ausbildende Berufe [Experte]</v>
      </c>
      <c r="H667" s="281"/>
      <c r="I667" s="152"/>
      <c r="J667" s="152"/>
    </row>
    <row r="668" spans="1:10" s="341" customFormat="1" ht="15" hidden="1" customHeight="1" x14ac:dyDescent="0.2">
      <c r="A668" s="416" t="s">
        <v>580</v>
      </c>
      <c r="B668" s="346" t="s">
        <v>591</v>
      </c>
      <c r="C668" s="346" t="s">
        <v>592</v>
      </c>
      <c r="D668" s="346" t="str">
        <f t="shared" si="20"/>
        <v>Bereich_8_91 - Berufsgattung 4</v>
      </c>
      <c r="E668" s="347">
        <v>9.5299999999999994</v>
      </c>
      <c r="F668" s="607"/>
      <c r="G668" s="352" t="str">
        <f t="shared" si="19"/>
        <v>Geistes-Gesellschafts-Wirtschaftswissenschaft [Experte]</v>
      </c>
      <c r="H668" s="281"/>
      <c r="I668" s="152"/>
      <c r="J668" s="152"/>
    </row>
    <row r="669" spans="1:10" s="341" customFormat="1" ht="15" hidden="1" customHeight="1" x14ac:dyDescent="0.2">
      <c r="A669" s="416" t="s">
        <v>580</v>
      </c>
      <c r="B669" s="346" t="s">
        <v>165</v>
      </c>
      <c r="C669" s="346" t="s">
        <v>166</v>
      </c>
      <c r="D669" s="346" t="str">
        <f t="shared" si="20"/>
        <v>Bereich_8_92 - Berufsgattung 2</v>
      </c>
      <c r="E669" s="347">
        <v>7</v>
      </c>
      <c r="F669" s="607"/>
      <c r="G669" s="352" t="str">
        <f t="shared" si="19"/>
        <v>Werbung, Marketing, kaufmännische und redaktionelle Medienberufe [Fachkraft]</v>
      </c>
      <c r="H669" s="281"/>
      <c r="I669" s="152"/>
      <c r="J669" s="152"/>
    </row>
    <row r="670" spans="1:10" s="341" customFormat="1" ht="15" hidden="1" customHeight="1" x14ac:dyDescent="0.2">
      <c r="A670" s="416" t="s">
        <v>580</v>
      </c>
      <c r="B670" s="346" t="s">
        <v>402</v>
      </c>
      <c r="C670" s="346" t="s">
        <v>403</v>
      </c>
      <c r="D670" s="346" t="str">
        <f t="shared" si="20"/>
        <v>Bereich_8_92 - Berufsgattung 3 oder 4</v>
      </c>
      <c r="E670" s="347">
        <v>8.08</v>
      </c>
      <c r="F670" s="607"/>
      <c r="G670" s="352" t="str">
        <f t="shared" si="19"/>
        <v>Werbung, Marketing, kaufmännische und redaktionelle Medienberufe [Spezialist oder Experte]</v>
      </c>
      <c r="H670" s="281"/>
      <c r="I670" s="152"/>
      <c r="J670" s="152"/>
    </row>
    <row r="671" spans="1:10" s="341" customFormat="1" ht="15" hidden="1" customHeight="1" x14ac:dyDescent="0.2">
      <c r="A671" s="416" t="s">
        <v>580</v>
      </c>
      <c r="B671" s="346" t="s">
        <v>169</v>
      </c>
      <c r="C671" s="346" t="s">
        <v>170</v>
      </c>
      <c r="D671" s="346" t="str">
        <f t="shared" si="20"/>
        <v>Bereich_8_94 - Berufsgattung 3 oder 4</v>
      </c>
      <c r="E671" s="347">
        <v>9.32</v>
      </c>
      <c r="F671" s="607"/>
      <c r="G671" s="352" t="str">
        <f t="shared" si="19"/>
        <v>Darstellende, unterhaltende Berufe [Spezialist oder Experte]</v>
      </c>
      <c r="H671" s="281"/>
      <c r="I671" s="152"/>
      <c r="J671" s="152"/>
    </row>
    <row r="672" spans="1:10" s="341" customFormat="1" ht="15" hidden="1" customHeight="1" x14ac:dyDescent="0.2">
      <c r="A672" s="416" t="s">
        <v>580</v>
      </c>
      <c r="B672" s="346" t="s">
        <v>404</v>
      </c>
      <c r="C672" s="346" t="s">
        <v>172</v>
      </c>
      <c r="D672" s="346" t="str">
        <f t="shared" si="20"/>
        <v>Bereich_8_00000_BPW</v>
      </c>
      <c r="E672" s="347">
        <v>7.78</v>
      </c>
      <c r="F672" s="607"/>
      <c r="G672" s="352" t="str">
        <f t="shared" si="19"/>
        <v>Berufspraktische Weiterbildung mit mehreren fachlichen Schwerpunkten</v>
      </c>
      <c r="H672" s="281"/>
      <c r="I672" s="152"/>
      <c r="J672" s="152"/>
    </row>
    <row r="673" spans="1:10" s="341" customFormat="1" ht="15" hidden="1" customHeight="1" x14ac:dyDescent="0.2">
      <c r="A673" s="416" t="s">
        <v>580</v>
      </c>
      <c r="B673" s="346" t="s">
        <v>442</v>
      </c>
      <c r="C673" s="346" t="s">
        <v>443</v>
      </c>
      <c r="D673" s="346" t="str">
        <f t="shared" si="20"/>
        <v>Bereich_8_00000_GK</v>
      </c>
      <c r="E673" s="347">
        <v>7.08</v>
      </c>
      <c r="F673" s="607"/>
      <c r="G673" s="352" t="str">
        <f t="shared" si="19"/>
        <v>Erwerb von Grundkompetenzen</v>
      </c>
      <c r="H673" s="281"/>
      <c r="I673" s="152"/>
      <c r="J673" s="152"/>
    </row>
    <row r="674" spans="1:10" s="341" customFormat="1" ht="15" hidden="1" customHeight="1" x14ac:dyDescent="0.2">
      <c r="A674" s="416" t="s">
        <v>580</v>
      </c>
      <c r="B674" s="346" t="s">
        <v>406</v>
      </c>
      <c r="C674" s="346" t="s">
        <v>444</v>
      </c>
      <c r="D674" s="346" t="str">
        <f t="shared" si="20"/>
        <v>Bereich_8_00000_HSA</v>
      </c>
      <c r="E674" s="347">
        <v>6.97</v>
      </c>
      <c r="F674" s="607"/>
      <c r="G674" s="352" t="str">
        <f t="shared" si="19"/>
        <v>Erwerb des Hauptschulabschlusses (HSA)</v>
      </c>
      <c r="H674" s="281"/>
      <c r="I674" s="152"/>
      <c r="J674" s="152"/>
    </row>
    <row r="675" spans="1:10" s="341" customFormat="1" ht="15" hidden="1" customHeight="1" x14ac:dyDescent="0.2">
      <c r="A675" s="416" t="s">
        <v>580</v>
      </c>
      <c r="B675" s="346" t="s">
        <v>445</v>
      </c>
      <c r="C675" s="346" t="s">
        <v>446</v>
      </c>
      <c r="D675" s="346" t="str">
        <f t="shared" si="20"/>
        <v>Bereich_8_00000_Kletterer</v>
      </c>
      <c r="E675" s="347">
        <v>29.03</v>
      </c>
      <c r="F675" s="607"/>
      <c r="G675" s="352" t="str">
        <f t="shared" si="19"/>
        <v>Industrie- bzw. Baumkletterer</v>
      </c>
      <c r="H675" s="281"/>
      <c r="I675" s="152"/>
      <c r="J675" s="152"/>
    </row>
    <row r="676" spans="1:10" s="341" customFormat="1" ht="15" hidden="1" customHeight="1" x14ac:dyDescent="0.2">
      <c r="A676" s="416" t="s">
        <v>580</v>
      </c>
      <c r="B676" s="346" t="s">
        <v>447</v>
      </c>
      <c r="C676" s="346" t="s">
        <v>178</v>
      </c>
      <c r="D676" s="346" t="str">
        <f t="shared" si="20"/>
        <v>Bereich_8_00000_UBH</v>
      </c>
      <c r="E676" s="347">
        <v>15.48</v>
      </c>
      <c r="F676" s="607"/>
      <c r="G676" s="352" t="str">
        <f t="shared" si="19"/>
        <v>Umschulungsbegleitende Hilfen … [mit und ohne Lernprozessbegleitung]</v>
      </c>
      <c r="H676" s="281"/>
      <c r="I676" s="152"/>
      <c r="J676" s="152"/>
    </row>
    <row r="677" spans="1:10" s="341" customFormat="1" ht="15" hidden="1" customHeight="1" x14ac:dyDescent="0.2">
      <c r="A677" s="416" t="s">
        <v>580</v>
      </c>
      <c r="B677" s="346" t="s">
        <v>408</v>
      </c>
      <c r="C677" s="346" t="s">
        <v>409</v>
      </c>
      <c r="D677" s="346" t="str">
        <f t="shared" si="20"/>
        <v>Bereich_8_00000_1Hilfe</v>
      </c>
      <c r="E677" s="347">
        <v>6.68</v>
      </c>
      <c r="F677" s="607"/>
      <c r="G677" s="352" t="str">
        <f t="shared" si="19"/>
        <v>Erste Hilfe Lehrgang</v>
      </c>
      <c r="H677" s="281"/>
      <c r="I677" s="152"/>
      <c r="J677" s="152"/>
    </row>
    <row r="678" spans="1:10" s="341" customFormat="1" ht="15" hidden="1" customHeight="1" x14ac:dyDescent="0.2">
      <c r="A678" s="416" t="s">
        <v>580</v>
      </c>
      <c r="B678" s="346" t="s">
        <v>173</v>
      </c>
      <c r="C678" s="346" t="s">
        <v>174</v>
      </c>
      <c r="D678" s="346" t="str">
        <f t="shared" si="20"/>
        <v>Bereich_8_Schwellenwert - Berufsgattung 1 oder 2</v>
      </c>
      <c r="E678" s="347">
        <v>6</v>
      </c>
      <c r="F678" s="607"/>
      <c r="G678" s="352" t="str">
        <f t="shared" si="19"/>
        <v>Bildungsziele, die nicht den oben genannten Berufsgruppen/-gattungen zugeordnet werden können [Helfer oder Fachkraft]</v>
      </c>
      <c r="H678" s="281"/>
      <c r="I678" s="152"/>
      <c r="J678" s="152"/>
    </row>
    <row r="679" spans="1:10" s="341" customFormat="1" ht="15" hidden="1" customHeight="1" x14ac:dyDescent="0.2">
      <c r="A679" s="416" t="s">
        <v>580</v>
      </c>
      <c r="B679" s="346" t="s">
        <v>175</v>
      </c>
      <c r="C679" s="346" t="s">
        <v>176</v>
      </c>
      <c r="D679" s="346" t="str">
        <f t="shared" si="20"/>
        <v>Bereich_8_Schwellenwert - Berufsgattung 3 oder 4</v>
      </c>
      <c r="E679" s="347">
        <v>8</v>
      </c>
      <c r="F679" s="607"/>
      <c r="G679" s="352" t="str">
        <f t="shared" si="19"/>
        <v>Bildungsziele, die nicht den oben genannten Berufsgruppen/-gattungen zugeordnet werden können [Spezialist oder Experte]</v>
      </c>
      <c r="H679" s="281"/>
      <c r="I679" s="152"/>
      <c r="J679" s="152"/>
    </row>
    <row r="680" spans="1:10" s="341" customFormat="1" ht="15" hidden="1" customHeight="1" x14ac:dyDescent="0.2">
      <c r="A680" s="348"/>
      <c r="B680" s="343"/>
      <c r="C680" s="343"/>
      <c r="D680" s="343"/>
      <c r="E680" s="343"/>
      <c r="F680" s="607"/>
      <c r="G680" s="352"/>
      <c r="H680" s="281"/>
      <c r="I680" s="152"/>
      <c r="J680" s="152"/>
    </row>
    <row r="681" spans="1:10" s="341" customFormat="1" ht="15" hidden="1" customHeight="1" x14ac:dyDescent="0.2">
      <c r="A681" s="348"/>
      <c r="B681" s="343"/>
      <c r="C681" s="343"/>
      <c r="D681" s="343"/>
      <c r="E681" s="343"/>
      <c r="F681" s="607"/>
      <c r="G681" s="352"/>
      <c r="H681" s="281"/>
      <c r="I681" s="152"/>
      <c r="J681" s="152"/>
    </row>
    <row r="682" spans="1:10" s="341" customFormat="1" ht="15" hidden="1" customHeight="1" x14ac:dyDescent="0.2">
      <c r="A682" s="348"/>
      <c r="B682" s="343"/>
      <c r="C682" s="343"/>
      <c r="D682" s="343"/>
      <c r="E682" s="343"/>
      <c r="F682" s="607"/>
      <c r="G682" s="352"/>
      <c r="H682" s="281"/>
      <c r="I682" s="152"/>
      <c r="J682" s="152"/>
    </row>
    <row r="683" spans="1:10" s="341" customFormat="1" ht="15" hidden="1" customHeight="1" x14ac:dyDescent="0.2">
      <c r="A683" s="348"/>
      <c r="B683" s="343"/>
      <c r="C683" s="343"/>
      <c r="D683" s="343"/>
      <c r="E683" s="343"/>
      <c r="F683" s="607"/>
      <c r="G683" s="352"/>
      <c r="H683" s="281"/>
      <c r="I683" s="152"/>
      <c r="J683" s="152"/>
    </row>
    <row r="684" spans="1:10" s="341" customFormat="1" ht="15" hidden="1" customHeight="1" x14ac:dyDescent="0.2">
      <c r="A684" s="348"/>
      <c r="B684" s="343"/>
      <c r="C684" s="343"/>
      <c r="D684" s="343"/>
      <c r="E684" s="343"/>
      <c r="F684" s="607"/>
      <c r="G684" s="352"/>
      <c r="H684" s="281"/>
      <c r="I684" s="152"/>
      <c r="J684" s="152"/>
    </row>
    <row r="685" spans="1:10" s="341" customFormat="1" ht="15" hidden="1" customHeight="1" x14ac:dyDescent="0.2">
      <c r="A685" s="348"/>
      <c r="B685" s="343"/>
      <c r="C685" s="343"/>
      <c r="D685" s="343"/>
      <c r="E685" s="343"/>
      <c r="F685" s="607"/>
      <c r="G685" s="352"/>
      <c r="H685" s="281"/>
      <c r="I685" s="152"/>
      <c r="J685" s="152"/>
    </row>
    <row r="686" spans="1:10" s="341" customFormat="1" ht="15" hidden="1" customHeight="1" x14ac:dyDescent="0.2">
      <c r="A686" s="348"/>
      <c r="B686" s="343"/>
      <c r="C686" s="343"/>
      <c r="D686" s="343"/>
      <c r="E686" s="343"/>
      <c r="F686" s="607"/>
      <c r="G686" s="352"/>
      <c r="H686" s="281"/>
      <c r="I686" s="152"/>
      <c r="J686" s="152"/>
    </row>
    <row r="687" spans="1:10" s="341" customFormat="1" ht="15" hidden="1" customHeight="1" x14ac:dyDescent="0.2">
      <c r="A687" s="348"/>
      <c r="B687" s="343"/>
      <c r="C687" s="343"/>
      <c r="D687" s="343"/>
      <c r="E687" s="343"/>
      <c r="F687" s="607"/>
      <c r="G687" s="352"/>
      <c r="H687" s="281"/>
      <c r="I687" s="152"/>
      <c r="J687" s="152"/>
    </row>
    <row r="688" spans="1:10" s="341" customFormat="1" ht="15" hidden="1" customHeight="1" x14ac:dyDescent="0.2">
      <c r="A688" s="348"/>
      <c r="B688" s="343"/>
      <c r="C688" s="343"/>
      <c r="D688" s="343"/>
      <c r="E688" s="343"/>
      <c r="F688" s="607"/>
      <c r="G688" s="352"/>
      <c r="H688" s="281"/>
      <c r="I688" s="152"/>
      <c r="J688" s="152"/>
    </row>
    <row r="689" spans="1:10" s="341" customFormat="1" ht="15" hidden="1" customHeight="1" x14ac:dyDescent="0.2">
      <c r="A689" s="348"/>
      <c r="B689" s="343"/>
      <c r="C689" s="343"/>
      <c r="D689" s="343"/>
      <c r="E689" s="343"/>
      <c r="F689" s="607"/>
      <c r="G689" s="352"/>
      <c r="H689" s="281"/>
      <c r="I689" s="152"/>
      <c r="J689" s="152"/>
    </row>
    <row r="690" spans="1:10" s="341" customFormat="1" ht="15" hidden="1" customHeight="1" x14ac:dyDescent="0.2">
      <c r="A690" s="348"/>
      <c r="B690" s="343"/>
      <c r="C690" s="343"/>
      <c r="D690" s="343"/>
      <c r="E690" s="343"/>
      <c r="F690" s="607"/>
      <c r="G690" s="352"/>
      <c r="H690" s="281"/>
      <c r="I690" s="152"/>
      <c r="J690" s="152"/>
    </row>
    <row r="691" spans="1:10" s="341" customFormat="1" ht="15" hidden="1" customHeight="1" x14ac:dyDescent="0.2">
      <c r="A691" s="348"/>
      <c r="B691" s="343"/>
      <c r="C691" s="343"/>
      <c r="D691" s="343"/>
      <c r="E691" s="343"/>
      <c r="F691" s="607"/>
      <c r="G691" s="352"/>
      <c r="H691" s="281"/>
      <c r="I691" s="152"/>
      <c r="J691" s="152"/>
    </row>
    <row r="692" spans="1:10" s="341" customFormat="1" ht="15" hidden="1" customHeight="1" x14ac:dyDescent="0.2">
      <c r="A692" s="348"/>
      <c r="B692" s="343"/>
      <c r="C692" s="343"/>
      <c r="D692" s="343"/>
      <c r="E692" s="343"/>
      <c r="F692" s="607"/>
      <c r="G692" s="352"/>
      <c r="H692" s="281"/>
      <c r="I692" s="152"/>
      <c r="J692" s="152"/>
    </row>
    <row r="693" spans="1:10" s="341" customFormat="1" ht="15" hidden="1" customHeight="1" x14ac:dyDescent="0.2">
      <c r="A693" s="348"/>
      <c r="B693" s="343"/>
      <c r="C693" s="343"/>
      <c r="D693" s="343"/>
      <c r="E693" s="343"/>
      <c r="F693" s="607"/>
      <c r="G693" s="352"/>
      <c r="H693" s="281"/>
      <c r="I693" s="152"/>
      <c r="J693" s="152"/>
    </row>
    <row r="694" spans="1:10" s="341" customFormat="1" ht="15" hidden="1" customHeight="1" x14ac:dyDescent="0.2">
      <c r="A694" s="348"/>
      <c r="B694" s="343"/>
      <c r="C694" s="343"/>
      <c r="D694" s="343"/>
      <c r="E694" s="343"/>
      <c r="F694" s="607"/>
      <c r="G694" s="352"/>
      <c r="H694" s="281"/>
      <c r="I694" s="152"/>
      <c r="J694" s="152"/>
    </row>
    <row r="695" spans="1:10" s="341" customFormat="1" ht="15" hidden="1" customHeight="1" x14ac:dyDescent="0.2">
      <c r="A695" s="348"/>
      <c r="B695" s="343"/>
      <c r="C695" s="343"/>
      <c r="D695" s="343"/>
      <c r="E695" s="343"/>
      <c r="F695" s="607"/>
      <c r="G695" s="352"/>
      <c r="H695" s="281"/>
      <c r="I695" s="152"/>
      <c r="J695" s="152"/>
    </row>
    <row r="696" spans="1:10" s="341" customFormat="1" ht="15" hidden="1" customHeight="1" x14ac:dyDescent="0.2">
      <c r="A696" s="348"/>
      <c r="B696" s="343"/>
      <c r="C696" s="343"/>
      <c r="D696" s="343"/>
      <c r="E696" s="343"/>
      <c r="F696" s="607"/>
      <c r="G696" s="352"/>
      <c r="H696" s="281"/>
      <c r="I696" s="152"/>
      <c r="J696" s="152"/>
    </row>
    <row r="697" spans="1:10" s="341" customFormat="1" ht="15" hidden="1" customHeight="1" x14ac:dyDescent="0.2">
      <c r="A697" s="348"/>
      <c r="B697" s="343"/>
      <c r="C697" s="343"/>
      <c r="D697" s="343"/>
      <c r="E697" s="343"/>
      <c r="F697" s="607"/>
      <c r="G697" s="352"/>
      <c r="H697" s="281"/>
      <c r="I697" s="152"/>
      <c r="J697" s="152"/>
    </row>
    <row r="698" spans="1:10" s="341" customFormat="1" ht="15" hidden="1" customHeight="1" x14ac:dyDescent="0.2">
      <c r="A698" s="348"/>
      <c r="B698" s="343"/>
      <c r="C698" s="343"/>
      <c r="D698" s="343"/>
      <c r="E698" s="343"/>
      <c r="F698" s="607"/>
      <c r="G698" s="352"/>
      <c r="H698" s="281"/>
      <c r="I698" s="152"/>
      <c r="J698" s="152"/>
    </row>
    <row r="699" spans="1:10" s="341" customFormat="1" ht="15" hidden="1" customHeight="1" x14ac:dyDescent="0.2">
      <c r="A699" s="348"/>
      <c r="B699" s="343"/>
      <c r="C699" s="343"/>
      <c r="D699" s="343"/>
      <c r="E699" s="343"/>
      <c r="F699" s="607"/>
      <c r="G699" s="352"/>
      <c r="H699" s="281"/>
      <c r="I699" s="152"/>
      <c r="J699" s="152"/>
    </row>
    <row r="700" spans="1:10" s="341" customFormat="1" ht="15" hidden="1" customHeight="1" x14ac:dyDescent="0.2">
      <c r="A700" s="348"/>
      <c r="B700" s="343"/>
      <c r="C700" s="343"/>
      <c r="D700" s="343"/>
      <c r="E700" s="343"/>
      <c r="F700" s="607"/>
      <c r="G700" s="352"/>
      <c r="H700" s="281"/>
      <c r="I700" s="152"/>
      <c r="J700" s="152"/>
    </row>
    <row r="701" spans="1:10" s="341" customFormat="1" ht="15" hidden="1" customHeight="1" x14ac:dyDescent="0.2">
      <c r="A701" s="348"/>
      <c r="B701" s="343"/>
      <c r="C701" s="343"/>
      <c r="D701" s="343"/>
      <c r="E701" s="343"/>
      <c r="F701" s="607"/>
      <c r="G701" s="352"/>
      <c r="H701" s="281"/>
      <c r="I701" s="152"/>
      <c r="J701" s="152"/>
    </row>
    <row r="702" spans="1:10" s="341" customFormat="1" ht="15" hidden="1" customHeight="1" x14ac:dyDescent="0.2">
      <c r="A702" s="348"/>
      <c r="B702" s="343"/>
      <c r="C702" s="343"/>
      <c r="D702" s="343"/>
      <c r="E702" s="343"/>
      <c r="F702" s="607"/>
      <c r="G702" s="352"/>
      <c r="H702" s="281"/>
      <c r="I702" s="152"/>
      <c r="J702" s="152"/>
    </row>
    <row r="703" spans="1:10" s="341" customFormat="1" ht="15" hidden="1" customHeight="1" x14ac:dyDescent="0.2">
      <c r="A703" s="348"/>
      <c r="B703" s="343"/>
      <c r="C703" s="343"/>
      <c r="D703" s="343"/>
      <c r="E703" s="343"/>
      <c r="F703" s="607"/>
      <c r="G703" s="352"/>
      <c r="H703" s="281"/>
      <c r="I703" s="152"/>
      <c r="J703" s="152"/>
    </row>
    <row r="704" spans="1:10" s="341" customFormat="1" ht="15" hidden="1" customHeight="1" x14ac:dyDescent="0.2">
      <c r="A704" s="348"/>
      <c r="B704" s="343"/>
      <c r="C704" s="343"/>
      <c r="D704" s="343"/>
      <c r="E704" s="343"/>
      <c r="F704" s="607"/>
      <c r="G704" s="352"/>
      <c r="H704" s="281"/>
      <c r="I704" s="152"/>
      <c r="J704" s="152"/>
    </row>
    <row r="705" spans="1:10" s="341" customFormat="1" ht="15" hidden="1" customHeight="1" x14ac:dyDescent="0.2">
      <c r="A705" s="348"/>
      <c r="B705" s="343"/>
      <c r="C705" s="343"/>
      <c r="D705" s="343"/>
      <c r="E705" s="343"/>
      <c r="F705" s="607"/>
      <c r="G705" s="352"/>
      <c r="H705" s="281"/>
      <c r="I705" s="152"/>
      <c r="J705" s="152"/>
    </row>
    <row r="706" spans="1:10" s="341" customFormat="1" ht="15" hidden="1" customHeight="1" x14ac:dyDescent="0.2">
      <c r="A706" s="348"/>
      <c r="B706" s="343"/>
      <c r="C706" s="343"/>
      <c r="D706" s="343"/>
      <c r="E706" s="343"/>
      <c r="F706" s="607"/>
      <c r="G706" s="352"/>
      <c r="H706" s="281"/>
      <c r="I706" s="152"/>
      <c r="J706" s="152"/>
    </row>
    <row r="707" spans="1:10" s="341" customFormat="1" ht="15" hidden="1" customHeight="1" x14ac:dyDescent="0.2">
      <c r="A707" s="348"/>
      <c r="B707" s="343"/>
      <c r="C707" s="343"/>
      <c r="D707" s="343"/>
      <c r="E707" s="343"/>
      <c r="F707" s="607"/>
      <c r="G707" s="352"/>
      <c r="H707" s="281"/>
      <c r="I707" s="152"/>
      <c r="J707" s="152"/>
    </row>
    <row r="708" spans="1:10" s="341" customFormat="1" ht="15" hidden="1" customHeight="1" x14ac:dyDescent="0.2">
      <c r="A708" s="348"/>
      <c r="B708" s="343"/>
      <c r="C708" s="343"/>
      <c r="D708" s="343"/>
      <c r="E708" s="343"/>
      <c r="F708" s="607"/>
      <c r="G708" s="352"/>
      <c r="H708" s="281"/>
      <c r="I708" s="152"/>
      <c r="J708" s="152"/>
    </row>
    <row r="709" spans="1:10" s="341" customFormat="1" ht="15" hidden="1" customHeight="1" x14ac:dyDescent="0.2">
      <c r="A709" s="348"/>
      <c r="B709" s="343"/>
      <c r="C709" s="343"/>
      <c r="D709" s="343"/>
      <c r="E709" s="343"/>
      <c r="F709" s="607"/>
      <c r="G709" s="352"/>
      <c r="H709" s="281"/>
      <c r="I709" s="152"/>
      <c r="J709" s="152"/>
    </row>
    <row r="710" spans="1:10" s="341" customFormat="1" ht="15" hidden="1" customHeight="1" x14ac:dyDescent="0.2">
      <c r="A710" s="348"/>
      <c r="B710" s="343"/>
      <c r="C710" s="343"/>
      <c r="D710" s="343"/>
      <c r="E710" s="343"/>
      <c r="F710" s="607"/>
      <c r="G710" s="352"/>
      <c r="H710" s="281"/>
      <c r="I710" s="152"/>
      <c r="J710" s="152"/>
    </row>
    <row r="711" spans="1:10" s="341" customFormat="1" ht="15" hidden="1" customHeight="1" x14ac:dyDescent="0.2">
      <c r="A711" s="348"/>
      <c r="B711" s="343"/>
      <c r="C711" s="343"/>
      <c r="D711" s="343"/>
      <c r="E711" s="343"/>
      <c r="F711" s="607"/>
      <c r="G711" s="352"/>
      <c r="H711" s="281"/>
      <c r="I711" s="152"/>
      <c r="J711" s="152"/>
    </row>
    <row r="712" spans="1:10" s="341" customFormat="1" ht="15" hidden="1" customHeight="1" x14ac:dyDescent="0.2">
      <c r="A712" s="348"/>
      <c r="B712" s="343"/>
      <c r="C712" s="343"/>
      <c r="D712" s="343"/>
      <c r="E712" s="343"/>
      <c r="F712" s="607"/>
      <c r="G712" s="352"/>
      <c r="H712" s="281"/>
      <c r="I712" s="152"/>
      <c r="J712" s="152"/>
    </row>
    <row r="713" spans="1:10" s="341" customFormat="1" ht="15" hidden="1" customHeight="1" x14ac:dyDescent="0.2">
      <c r="A713" s="348"/>
      <c r="B713" s="343"/>
      <c r="C713" s="343"/>
      <c r="D713" s="343"/>
      <c r="E713" s="343"/>
      <c r="F713" s="607"/>
      <c r="G713" s="352"/>
      <c r="H713" s="281"/>
      <c r="I713" s="152"/>
      <c r="J713" s="152"/>
    </row>
    <row r="714" spans="1:10" s="341" customFormat="1" ht="15" hidden="1" customHeight="1" x14ac:dyDescent="0.2">
      <c r="A714" s="348"/>
      <c r="B714" s="343"/>
      <c r="C714" s="343"/>
      <c r="D714" s="343"/>
      <c r="E714" s="343"/>
      <c r="F714" s="607"/>
      <c r="G714" s="352"/>
      <c r="H714" s="281"/>
      <c r="I714" s="152"/>
      <c r="J714" s="152"/>
    </row>
    <row r="715" spans="1:10" s="341" customFormat="1" ht="15" hidden="1" customHeight="1" x14ac:dyDescent="0.2">
      <c r="A715" s="348"/>
      <c r="B715" s="343"/>
      <c r="C715" s="343"/>
      <c r="D715" s="343"/>
      <c r="E715" s="343"/>
      <c r="F715" s="607"/>
      <c r="G715" s="352"/>
      <c r="H715" s="281"/>
      <c r="I715" s="152"/>
      <c r="J715" s="152"/>
    </row>
    <row r="716" spans="1:10" s="341" customFormat="1" ht="15" hidden="1" customHeight="1" x14ac:dyDescent="0.2">
      <c r="A716" s="348"/>
      <c r="B716" s="343"/>
      <c r="C716" s="343"/>
      <c r="D716" s="343"/>
      <c r="E716" s="343"/>
      <c r="F716" s="607"/>
      <c r="G716" s="352"/>
      <c r="H716" s="281"/>
      <c r="I716" s="152"/>
      <c r="J716" s="152"/>
    </row>
    <row r="717" spans="1:10" s="341" customFormat="1" ht="15" hidden="1" customHeight="1" x14ac:dyDescent="0.2">
      <c r="A717" s="348"/>
      <c r="B717" s="343"/>
      <c r="C717" s="343"/>
      <c r="D717" s="343"/>
      <c r="E717" s="343"/>
      <c r="F717" s="607"/>
      <c r="G717" s="352"/>
      <c r="H717" s="281"/>
      <c r="I717" s="152"/>
      <c r="J717" s="152"/>
    </row>
    <row r="718" spans="1:10" s="341" customFormat="1" ht="15" hidden="1" customHeight="1" x14ac:dyDescent="0.2">
      <c r="A718" s="348"/>
      <c r="B718" s="343"/>
      <c r="C718" s="343"/>
      <c r="D718" s="343"/>
      <c r="E718" s="343"/>
      <c r="F718" s="607"/>
      <c r="G718" s="352"/>
      <c r="H718" s="281"/>
      <c r="I718" s="152"/>
      <c r="J718" s="152"/>
    </row>
    <row r="719" spans="1:10" s="341" customFormat="1" ht="15" hidden="1" customHeight="1" x14ac:dyDescent="0.2">
      <c r="A719" s="348"/>
      <c r="B719" s="343"/>
      <c r="C719" s="343"/>
      <c r="D719" s="343"/>
      <c r="E719" s="343"/>
      <c r="F719" s="607"/>
      <c r="G719" s="352"/>
      <c r="H719" s="281"/>
      <c r="I719" s="152"/>
      <c r="J719" s="152"/>
    </row>
    <row r="720" spans="1:10" s="341" customFormat="1" ht="15" hidden="1" customHeight="1" x14ac:dyDescent="0.2">
      <c r="A720" s="348"/>
      <c r="B720" s="343"/>
      <c r="C720" s="343"/>
      <c r="D720" s="343"/>
      <c r="E720" s="343"/>
      <c r="F720" s="607"/>
      <c r="G720" s="352"/>
      <c r="H720" s="281"/>
      <c r="I720" s="152"/>
      <c r="J720" s="152"/>
    </row>
    <row r="721" spans="1:10" s="341" customFormat="1" ht="15" hidden="1" customHeight="1" x14ac:dyDescent="0.2">
      <c r="A721" s="348"/>
      <c r="B721" s="343"/>
      <c r="C721" s="343"/>
      <c r="D721" s="343"/>
      <c r="E721" s="343"/>
      <c r="F721" s="607"/>
      <c r="G721" s="352"/>
      <c r="H721" s="281"/>
      <c r="I721" s="152"/>
      <c r="J721" s="152"/>
    </row>
    <row r="722" spans="1:10" s="341" customFormat="1" ht="15" hidden="1" customHeight="1" x14ac:dyDescent="0.2">
      <c r="A722" s="348"/>
      <c r="B722" s="343"/>
      <c r="C722" s="343"/>
      <c r="D722" s="343"/>
      <c r="E722" s="343"/>
      <c r="F722" s="607"/>
      <c r="G722" s="352"/>
      <c r="H722" s="281"/>
      <c r="I722" s="152"/>
      <c r="J722" s="152"/>
    </row>
    <row r="723" spans="1:10" s="341" customFormat="1" ht="15" hidden="1" customHeight="1" x14ac:dyDescent="0.2">
      <c r="A723" s="348"/>
      <c r="B723" s="343"/>
      <c r="C723" s="343"/>
      <c r="D723" s="343"/>
      <c r="E723" s="343"/>
      <c r="F723" s="607"/>
      <c r="G723" s="352"/>
      <c r="H723" s="281"/>
      <c r="I723" s="152"/>
      <c r="J723" s="152"/>
    </row>
    <row r="724" spans="1:10" s="341" customFormat="1" ht="15" hidden="1" customHeight="1" x14ac:dyDescent="0.2">
      <c r="A724" s="348"/>
      <c r="B724" s="343"/>
      <c r="C724" s="343"/>
      <c r="D724" s="343"/>
      <c r="E724" s="343"/>
      <c r="F724" s="607"/>
      <c r="G724" s="352"/>
      <c r="H724" s="281"/>
      <c r="I724" s="152"/>
      <c r="J724" s="152"/>
    </row>
    <row r="725" spans="1:10" s="341" customFormat="1" ht="15" hidden="1" customHeight="1" x14ac:dyDescent="0.2">
      <c r="A725" s="348"/>
      <c r="B725" s="343"/>
      <c r="C725" s="343"/>
      <c r="D725" s="343"/>
      <c r="E725" s="343"/>
      <c r="F725" s="607"/>
      <c r="G725" s="352"/>
      <c r="H725" s="281"/>
      <c r="I725" s="152"/>
      <c r="J725" s="152"/>
    </row>
    <row r="726" spans="1:10" s="341" customFormat="1" ht="15" hidden="1" customHeight="1" x14ac:dyDescent="0.2">
      <c r="A726" s="348"/>
      <c r="B726" s="343"/>
      <c r="C726" s="343"/>
      <c r="D726" s="343"/>
      <c r="E726" s="343"/>
      <c r="F726" s="607"/>
      <c r="G726" s="352"/>
      <c r="H726" s="281"/>
      <c r="I726" s="152"/>
      <c r="J726" s="152"/>
    </row>
    <row r="727" spans="1:10" s="341" customFormat="1" ht="15" hidden="1" customHeight="1" x14ac:dyDescent="0.2">
      <c r="A727" s="348"/>
      <c r="B727" s="343"/>
      <c r="C727" s="343"/>
      <c r="D727" s="343"/>
      <c r="E727" s="343"/>
      <c r="F727" s="607"/>
      <c r="G727" s="352"/>
      <c r="H727" s="281"/>
      <c r="I727" s="152"/>
      <c r="J727" s="152"/>
    </row>
    <row r="728" spans="1:10" s="341" customFormat="1" ht="15" hidden="1" customHeight="1" x14ac:dyDescent="0.2">
      <c r="A728" s="348"/>
      <c r="B728" s="343"/>
      <c r="C728" s="343"/>
      <c r="D728" s="343"/>
      <c r="E728" s="343"/>
      <c r="F728" s="607"/>
      <c r="G728" s="352"/>
      <c r="H728" s="281"/>
      <c r="I728" s="152"/>
      <c r="J728" s="152"/>
    </row>
    <row r="729" spans="1:10" s="341" customFormat="1" ht="15" hidden="1" customHeight="1" x14ac:dyDescent="0.2">
      <c r="A729" s="348"/>
      <c r="B729" s="343"/>
      <c r="C729" s="343"/>
      <c r="D729" s="343"/>
      <c r="E729" s="343"/>
      <c r="F729" s="607"/>
      <c r="G729" s="352"/>
      <c r="H729" s="281"/>
      <c r="I729" s="152"/>
      <c r="J729" s="152"/>
    </row>
    <row r="730" spans="1:10" s="341" customFormat="1" ht="15" hidden="1" customHeight="1" x14ac:dyDescent="0.2">
      <c r="A730" s="348"/>
      <c r="B730" s="343"/>
      <c r="C730" s="343"/>
      <c r="D730" s="343"/>
      <c r="E730" s="343"/>
      <c r="F730" s="607"/>
      <c r="G730" s="352"/>
      <c r="H730" s="281"/>
      <c r="I730" s="152"/>
      <c r="J730" s="152"/>
    </row>
    <row r="731" spans="1:10" s="341" customFormat="1" ht="15" hidden="1" customHeight="1" x14ac:dyDescent="0.2">
      <c r="A731" s="348"/>
      <c r="B731" s="343"/>
      <c r="C731" s="343"/>
      <c r="D731" s="343"/>
      <c r="E731" s="343"/>
      <c r="F731" s="607"/>
      <c r="G731" s="352"/>
      <c r="H731" s="281"/>
      <c r="I731" s="152"/>
      <c r="J731" s="152"/>
    </row>
    <row r="732" spans="1:10" s="341" customFormat="1" ht="15" hidden="1" customHeight="1" x14ac:dyDescent="0.2">
      <c r="A732" s="348"/>
      <c r="B732" s="343"/>
      <c r="C732" s="343"/>
      <c r="D732" s="343"/>
      <c r="E732" s="343"/>
      <c r="F732" s="607"/>
      <c r="G732" s="352"/>
      <c r="H732" s="281"/>
      <c r="I732" s="152"/>
      <c r="J732" s="152"/>
    </row>
    <row r="733" spans="1:10" s="341" customFormat="1" ht="15" hidden="1" customHeight="1" x14ac:dyDescent="0.2">
      <c r="A733" s="348"/>
      <c r="B733" s="343"/>
      <c r="C733" s="343"/>
      <c r="D733" s="343"/>
      <c r="E733" s="343"/>
      <c r="F733" s="607"/>
      <c r="G733" s="352"/>
      <c r="H733" s="281"/>
      <c r="I733" s="152"/>
      <c r="J733" s="152"/>
    </row>
    <row r="734" spans="1:10" s="341" customFormat="1" ht="15" hidden="1" customHeight="1" x14ac:dyDescent="0.2">
      <c r="A734" s="348"/>
      <c r="B734" s="343"/>
      <c r="C734" s="343"/>
      <c r="D734" s="343"/>
      <c r="E734" s="343"/>
      <c r="F734" s="607"/>
      <c r="G734" s="352"/>
      <c r="H734" s="281"/>
      <c r="I734" s="152"/>
      <c r="J734" s="152"/>
    </row>
    <row r="735" spans="1:10" s="341" customFormat="1" ht="15" hidden="1" customHeight="1" x14ac:dyDescent="0.2">
      <c r="A735" s="348"/>
      <c r="B735" s="343"/>
      <c r="C735" s="343"/>
      <c r="D735" s="343"/>
      <c r="E735" s="343"/>
      <c r="F735" s="607"/>
      <c r="G735" s="352"/>
      <c r="H735" s="281"/>
      <c r="I735" s="152"/>
      <c r="J735" s="152"/>
    </row>
    <row r="736" spans="1:10" s="341" customFormat="1" ht="15" hidden="1" customHeight="1" x14ac:dyDescent="0.2">
      <c r="A736" s="348"/>
      <c r="B736" s="343"/>
      <c r="C736" s="343"/>
      <c r="D736" s="343"/>
      <c r="E736" s="343"/>
      <c r="F736" s="607"/>
      <c r="G736" s="352"/>
      <c r="H736" s="281"/>
      <c r="I736" s="152"/>
      <c r="J736" s="152"/>
    </row>
    <row r="737" spans="1:10" s="341" customFormat="1" ht="15" hidden="1" customHeight="1" x14ac:dyDescent="0.2">
      <c r="A737" s="348"/>
      <c r="B737" s="343"/>
      <c r="C737" s="343"/>
      <c r="D737" s="343"/>
      <c r="E737" s="343"/>
      <c r="F737" s="607"/>
      <c r="G737" s="352"/>
      <c r="H737" s="281"/>
      <c r="I737" s="152"/>
      <c r="J737" s="152"/>
    </row>
    <row r="738" spans="1:10" s="341" customFormat="1" ht="15" hidden="1" customHeight="1" x14ac:dyDescent="0.2">
      <c r="A738" s="348"/>
      <c r="B738" s="343"/>
      <c r="C738" s="343"/>
      <c r="D738" s="343"/>
      <c r="E738" s="343"/>
      <c r="F738" s="607"/>
      <c r="G738" s="352"/>
      <c r="H738" s="281"/>
      <c r="I738" s="152"/>
      <c r="J738" s="152"/>
    </row>
    <row r="739" spans="1:10" s="341" customFormat="1" ht="15" hidden="1" customHeight="1" x14ac:dyDescent="0.2">
      <c r="A739" s="348"/>
      <c r="B739" s="343"/>
      <c r="C739" s="343"/>
      <c r="D739" s="343"/>
      <c r="E739" s="343"/>
      <c r="F739" s="607"/>
      <c r="G739" s="352"/>
      <c r="H739" s="281"/>
      <c r="I739" s="152"/>
      <c r="J739" s="152"/>
    </row>
    <row r="740" spans="1:10" s="341" customFormat="1" ht="15" hidden="1" customHeight="1" x14ac:dyDescent="0.2">
      <c r="A740" s="348"/>
      <c r="B740" s="343"/>
      <c r="C740" s="343"/>
      <c r="D740" s="343"/>
      <c r="E740" s="343"/>
      <c r="F740" s="607"/>
      <c r="G740" s="352"/>
      <c r="H740" s="281"/>
      <c r="I740" s="152"/>
      <c r="J740" s="152"/>
    </row>
    <row r="741" spans="1:10" s="341" customFormat="1" ht="15" hidden="1" customHeight="1" x14ac:dyDescent="0.2">
      <c r="A741" s="348"/>
      <c r="B741" s="343"/>
      <c r="C741" s="343"/>
      <c r="D741" s="343"/>
      <c r="E741" s="343"/>
      <c r="F741" s="607"/>
      <c r="G741" s="352"/>
      <c r="H741" s="281"/>
      <c r="I741" s="152"/>
      <c r="J741" s="152"/>
    </row>
    <row r="742" spans="1:10" s="341" customFormat="1" ht="15" hidden="1" customHeight="1" x14ac:dyDescent="0.2">
      <c r="A742" s="348"/>
      <c r="B742" s="343"/>
      <c r="C742" s="343"/>
      <c r="D742" s="343"/>
      <c r="E742" s="343"/>
      <c r="F742" s="607"/>
      <c r="G742" s="352"/>
      <c r="H742" s="281"/>
      <c r="I742" s="152"/>
      <c r="J742" s="152"/>
    </row>
    <row r="743" spans="1:10" s="341" customFormat="1" ht="15" hidden="1" customHeight="1" x14ac:dyDescent="0.2">
      <c r="A743" s="348"/>
      <c r="B743" s="343"/>
      <c r="C743" s="343"/>
      <c r="D743" s="343"/>
      <c r="E743" s="343"/>
      <c r="F743" s="607"/>
      <c r="G743" s="352"/>
      <c r="H743" s="281"/>
      <c r="I743" s="152"/>
      <c r="J743" s="152"/>
    </row>
    <row r="744" spans="1:10" s="341" customFormat="1" ht="15" hidden="1" customHeight="1" x14ac:dyDescent="0.2">
      <c r="A744" s="348"/>
      <c r="B744" s="343"/>
      <c r="C744" s="343"/>
      <c r="D744" s="343"/>
      <c r="E744" s="343"/>
      <c r="F744" s="607"/>
      <c r="G744" s="352"/>
      <c r="H744" s="281"/>
      <c r="I744" s="152"/>
      <c r="J744" s="152"/>
    </row>
    <row r="745" spans="1:10" s="341" customFormat="1" ht="15" hidden="1" customHeight="1" x14ac:dyDescent="0.2">
      <c r="A745" s="348"/>
      <c r="B745" s="343"/>
      <c r="C745" s="343"/>
      <c r="D745" s="343"/>
      <c r="E745" s="343"/>
      <c r="F745" s="607"/>
      <c r="G745" s="352"/>
      <c r="H745" s="281"/>
      <c r="I745" s="152"/>
      <c r="J745" s="152"/>
    </row>
    <row r="746" spans="1:10" s="341" customFormat="1" ht="15" hidden="1" customHeight="1" x14ac:dyDescent="0.2">
      <c r="A746" s="348"/>
      <c r="B746" s="343"/>
      <c r="C746" s="343"/>
      <c r="D746" s="343"/>
      <c r="E746" s="343"/>
      <c r="F746" s="607"/>
      <c r="G746" s="352"/>
      <c r="H746" s="281"/>
      <c r="I746" s="152"/>
      <c r="J746" s="152"/>
    </row>
    <row r="747" spans="1:10" s="341" customFormat="1" ht="15" hidden="1" customHeight="1" x14ac:dyDescent="0.2">
      <c r="A747" s="348"/>
      <c r="B747" s="343"/>
      <c r="C747" s="343"/>
      <c r="D747" s="343"/>
      <c r="E747" s="343"/>
      <c r="F747" s="607"/>
      <c r="G747" s="352"/>
      <c r="H747" s="281"/>
      <c r="I747" s="152"/>
      <c r="J747" s="152"/>
    </row>
    <row r="748" spans="1:10" s="341" customFormat="1" ht="15" hidden="1" customHeight="1" x14ac:dyDescent="0.2">
      <c r="A748" s="348"/>
      <c r="B748" s="343"/>
      <c r="C748" s="343"/>
      <c r="D748" s="343"/>
      <c r="E748" s="343"/>
      <c r="F748" s="607"/>
      <c r="G748" s="352"/>
      <c r="H748" s="281"/>
      <c r="I748" s="152"/>
      <c r="J748" s="152"/>
    </row>
    <row r="749" spans="1:10" s="341" customFormat="1" ht="15" hidden="1" customHeight="1" x14ac:dyDescent="0.2">
      <c r="A749" s="348"/>
      <c r="B749" s="343"/>
      <c r="C749" s="343"/>
      <c r="D749" s="343"/>
      <c r="E749" s="343"/>
      <c r="F749" s="607"/>
      <c r="G749" s="352"/>
      <c r="H749" s="281"/>
      <c r="I749" s="152"/>
      <c r="J749" s="152"/>
    </row>
    <row r="750" spans="1:10" s="341" customFormat="1" ht="15" hidden="1" customHeight="1" x14ac:dyDescent="0.2">
      <c r="A750" s="348"/>
      <c r="B750" s="343"/>
      <c r="C750" s="343"/>
      <c r="D750" s="343"/>
      <c r="E750" s="343"/>
      <c r="F750" s="607"/>
      <c r="G750" s="352"/>
      <c r="H750" s="281"/>
      <c r="I750" s="152"/>
      <c r="J750" s="152"/>
    </row>
    <row r="751" spans="1:10" s="341" customFormat="1" ht="15" hidden="1" customHeight="1" x14ac:dyDescent="0.2">
      <c r="A751" s="348"/>
      <c r="B751" s="343"/>
      <c r="C751" s="343"/>
      <c r="D751" s="343"/>
      <c r="E751" s="343"/>
      <c r="F751" s="607"/>
      <c r="G751" s="352"/>
      <c r="H751" s="281"/>
      <c r="I751" s="152"/>
      <c r="J751" s="152"/>
    </row>
    <row r="752" spans="1:10" s="341" customFormat="1" ht="15" hidden="1" customHeight="1" x14ac:dyDescent="0.2">
      <c r="A752" s="348"/>
      <c r="B752" s="343"/>
      <c r="C752" s="343"/>
      <c r="D752" s="343"/>
      <c r="E752" s="343"/>
      <c r="F752" s="607"/>
      <c r="G752" s="352"/>
      <c r="H752" s="281"/>
      <c r="I752" s="152"/>
      <c r="J752" s="152"/>
    </row>
    <row r="753" spans="1:10" s="341" customFormat="1" ht="15" hidden="1" customHeight="1" x14ac:dyDescent="0.2">
      <c r="A753" s="348"/>
      <c r="B753" s="343"/>
      <c r="C753" s="343"/>
      <c r="D753" s="343"/>
      <c r="E753" s="343"/>
      <c r="F753" s="607"/>
      <c r="G753" s="352"/>
      <c r="H753" s="281"/>
      <c r="I753" s="152"/>
      <c r="J753" s="152"/>
    </row>
    <row r="754" spans="1:10" s="341" customFormat="1" ht="15" hidden="1" customHeight="1" x14ac:dyDescent="0.2">
      <c r="A754" s="348"/>
      <c r="B754" s="343"/>
      <c r="C754" s="343"/>
      <c r="D754" s="343"/>
      <c r="E754" s="343"/>
      <c r="F754" s="607"/>
      <c r="G754" s="352"/>
      <c r="H754" s="281"/>
      <c r="I754" s="152"/>
      <c r="J754" s="152"/>
    </row>
    <row r="755" spans="1:10" s="341" customFormat="1" ht="15" hidden="1" customHeight="1" x14ac:dyDescent="0.2">
      <c r="A755" s="348"/>
      <c r="B755" s="343"/>
      <c r="C755" s="343"/>
      <c r="D755" s="343"/>
      <c r="E755" s="343"/>
      <c r="F755" s="607"/>
      <c r="G755" s="352"/>
      <c r="H755" s="281"/>
      <c r="I755" s="152"/>
      <c r="J755" s="152"/>
    </row>
    <row r="756" spans="1:10" s="341" customFormat="1" ht="15" hidden="1" customHeight="1" x14ac:dyDescent="0.2">
      <c r="A756" s="348"/>
      <c r="B756" s="343"/>
      <c r="C756" s="343"/>
      <c r="D756" s="343"/>
      <c r="E756" s="343"/>
      <c r="F756" s="607"/>
      <c r="G756" s="352"/>
      <c r="H756" s="281"/>
      <c r="I756" s="152"/>
      <c r="J756" s="152"/>
    </row>
    <row r="757" spans="1:10" s="341" customFormat="1" ht="15" hidden="1" customHeight="1" x14ac:dyDescent="0.2">
      <c r="A757" s="348"/>
      <c r="B757" s="343"/>
      <c r="C757" s="343"/>
      <c r="D757" s="343"/>
      <c r="E757" s="343"/>
      <c r="F757" s="607"/>
      <c r="G757" s="352"/>
      <c r="H757" s="281"/>
      <c r="I757" s="152"/>
      <c r="J757" s="152"/>
    </row>
    <row r="758" spans="1:10" s="341" customFormat="1" ht="15" hidden="1" customHeight="1" x14ac:dyDescent="0.2">
      <c r="A758" s="348"/>
      <c r="B758" s="343"/>
      <c r="C758" s="343"/>
      <c r="D758" s="343"/>
      <c r="E758" s="343"/>
      <c r="F758" s="607"/>
      <c r="G758" s="352"/>
      <c r="H758" s="281"/>
      <c r="I758" s="152"/>
      <c r="J758" s="152"/>
    </row>
    <row r="759" spans="1:10" s="341" customFormat="1" ht="15" hidden="1" customHeight="1" x14ac:dyDescent="0.2">
      <c r="A759" s="348"/>
      <c r="B759" s="343"/>
      <c r="C759" s="343"/>
      <c r="D759" s="343"/>
      <c r="E759" s="343"/>
      <c r="F759" s="607"/>
      <c r="G759" s="352"/>
      <c r="H759" s="281"/>
      <c r="I759" s="152"/>
      <c r="J759" s="152"/>
    </row>
    <row r="760" spans="1:10" s="341" customFormat="1" ht="15" hidden="1" customHeight="1" x14ac:dyDescent="0.2">
      <c r="A760" s="348"/>
      <c r="B760" s="343"/>
      <c r="C760" s="343"/>
      <c r="D760" s="343"/>
      <c r="E760" s="343"/>
      <c r="F760" s="607"/>
      <c r="G760" s="352"/>
      <c r="H760" s="281"/>
      <c r="I760" s="152"/>
      <c r="J760" s="152"/>
    </row>
    <row r="761" spans="1:10" s="341" customFormat="1" ht="15" hidden="1" customHeight="1" x14ac:dyDescent="0.2">
      <c r="A761" s="348"/>
      <c r="B761" s="343"/>
      <c r="C761" s="343"/>
      <c r="D761" s="343"/>
      <c r="E761" s="343"/>
      <c r="F761" s="607"/>
      <c r="G761" s="352"/>
      <c r="H761" s="281"/>
      <c r="I761" s="152"/>
      <c r="J761" s="152"/>
    </row>
    <row r="762" spans="1:10" s="341" customFormat="1" ht="15" hidden="1" customHeight="1" x14ac:dyDescent="0.2">
      <c r="A762" s="348"/>
      <c r="B762" s="343"/>
      <c r="C762" s="343"/>
      <c r="D762" s="343"/>
      <c r="E762" s="343"/>
      <c r="F762" s="607"/>
      <c r="G762" s="352"/>
      <c r="H762" s="281"/>
      <c r="I762" s="152"/>
      <c r="J762" s="152"/>
    </row>
    <row r="763" spans="1:10" s="341" customFormat="1" ht="15" hidden="1" customHeight="1" x14ac:dyDescent="0.2">
      <c r="A763" s="348"/>
      <c r="B763" s="343"/>
      <c r="C763" s="343"/>
      <c r="D763" s="343"/>
      <c r="E763" s="343"/>
      <c r="F763" s="607"/>
      <c r="G763" s="352"/>
      <c r="H763" s="281"/>
      <c r="I763" s="152"/>
      <c r="J763" s="152"/>
    </row>
    <row r="764" spans="1:10" s="341" customFormat="1" ht="15" hidden="1" customHeight="1" x14ac:dyDescent="0.2">
      <c r="A764" s="348"/>
      <c r="B764" s="343"/>
      <c r="C764" s="343"/>
      <c r="D764" s="343"/>
      <c r="E764" s="343"/>
      <c r="F764" s="607"/>
      <c r="G764" s="352"/>
      <c r="H764" s="281"/>
      <c r="I764" s="152"/>
      <c r="J764" s="152"/>
    </row>
    <row r="765" spans="1:10" s="341" customFormat="1" ht="15" hidden="1" customHeight="1" x14ac:dyDescent="0.2">
      <c r="A765" s="348"/>
      <c r="B765" s="343"/>
      <c r="C765" s="343"/>
      <c r="D765" s="343"/>
      <c r="E765" s="343"/>
      <c r="F765" s="607"/>
      <c r="G765" s="352"/>
      <c r="H765" s="281"/>
      <c r="I765" s="152"/>
      <c r="J765" s="152"/>
    </row>
    <row r="766" spans="1:10" s="341" customFormat="1" ht="15" hidden="1" customHeight="1" x14ac:dyDescent="0.2">
      <c r="A766" s="348"/>
      <c r="B766" s="343"/>
      <c r="C766" s="343"/>
      <c r="D766" s="343"/>
      <c r="E766" s="343"/>
      <c r="F766" s="607"/>
      <c r="G766" s="352"/>
      <c r="H766" s="281"/>
      <c r="I766" s="152"/>
      <c r="J766" s="152"/>
    </row>
    <row r="767" spans="1:10" s="341" customFormat="1" ht="15" hidden="1" customHeight="1" x14ac:dyDescent="0.2">
      <c r="A767" s="348"/>
      <c r="B767" s="343"/>
      <c r="C767" s="343"/>
      <c r="D767" s="343"/>
      <c r="E767" s="343"/>
      <c r="F767" s="607"/>
      <c r="G767" s="352"/>
      <c r="H767" s="281"/>
      <c r="I767" s="152"/>
      <c r="J767" s="152"/>
    </row>
    <row r="768" spans="1:10" s="341" customFormat="1" ht="15" hidden="1" customHeight="1" x14ac:dyDescent="0.2">
      <c r="A768" s="348"/>
      <c r="B768" s="343"/>
      <c r="C768" s="343"/>
      <c r="D768" s="343"/>
      <c r="E768" s="343"/>
      <c r="F768" s="607"/>
      <c r="G768" s="352"/>
      <c r="H768" s="281"/>
      <c r="I768" s="152"/>
      <c r="J768" s="152"/>
    </row>
    <row r="769" spans="1:10" s="341" customFormat="1" ht="15" hidden="1" customHeight="1" x14ac:dyDescent="0.2">
      <c r="A769" s="348"/>
      <c r="B769" s="343"/>
      <c r="C769" s="343"/>
      <c r="D769" s="343"/>
      <c r="E769" s="343"/>
      <c r="F769" s="607"/>
      <c r="G769" s="352"/>
      <c r="H769" s="281"/>
      <c r="I769" s="152"/>
      <c r="J769" s="152"/>
    </row>
    <row r="770" spans="1:10" s="341" customFormat="1" ht="15" hidden="1" customHeight="1" x14ac:dyDescent="0.2">
      <c r="A770" s="348"/>
      <c r="B770" s="343"/>
      <c r="C770" s="343"/>
      <c r="D770" s="343"/>
      <c r="E770" s="343"/>
      <c r="F770" s="607"/>
      <c r="G770" s="352"/>
      <c r="H770" s="281"/>
      <c r="I770" s="152"/>
      <c r="J770" s="152"/>
    </row>
    <row r="771" spans="1:10" s="341" customFormat="1" ht="15" hidden="1" customHeight="1" x14ac:dyDescent="0.2">
      <c r="A771" s="348"/>
      <c r="B771" s="343"/>
      <c r="C771" s="343"/>
      <c r="D771" s="343"/>
      <c r="E771" s="343"/>
      <c r="F771" s="607"/>
      <c r="G771" s="352"/>
      <c r="H771" s="281"/>
      <c r="I771" s="152"/>
      <c r="J771" s="152"/>
    </row>
    <row r="772" spans="1:10" s="341" customFormat="1" ht="15" hidden="1" customHeight="1" x14ac:dyDescent="0.2">
      <c r="A772" s="348"/>
      <c r="B772" s="343"/>
      <c r="C772" s="343"/>
      <c r="D772" s="343"/>
      <c r="E772" s="343"/>
      <c r="F772" s="607"/>
      <c r="G772" s="352"/>
      <c r="H772" s="281"/>
      <c r="I772" s="152"/>
      <c r="J772" s="152"/>
    </row>
    <row r="773" spans="1:10" s="341" customFormat="1" ht="15" hidden="1" customHeight="1" x14ac:dyDescent="0.2">
      <c r="A773" s="348"/>
      <c r="B773" s="343"/>
      <c r="C773" s="343"/>
      <c r="D773" s="343"/>
      <c r="E773" s="343"/>
      <c r="F773" s="607"/>
      <c r="G773" s="352"/>
      <c r="H773" s="281"/>
      <c r="I773" s="152"/>
      <c r="J773" s="152"/>
    </row>
    <row r="774" spans="1:10" s="341" customFormat="1" ht="15" hidden="1" customHeight="1" x14ac:dyDescent="0.2">
      <c r="A774" s="348"/>
      <c r="B774" s="343"/>
      <c r="C774" s="343"/>
      <c r="D774" s="343"/>
      <c r="E774" s="343"/>
      <c r="F774" s="607"/>
      <c r="G774" s="352"/>
      <c r="H774" s="281"/>
      <c r="I774" s="152"/>
      <c r="J774" s="152"/>
    </row>
    <row r="775" spans="1:10" s="341" customFormat="1" ht="15" hidden="1" customHeight="1" x14ac:dyDescent="0.2">
      <c r="A775" s="348"/>
      <c r="B775" s="343"/>
      <c r="C775" s="343"/>
      <c r="D775" s="343"/>
      <c r="E775" s="343"/>
      <c r="F775" s="607"/>
      <c r="G775" s="352"/>
      <c r="H775" s="281"/>
      <c r="I775" s="152"/>
      <c r="J775" s="152"/>
    </row>
    <row r="776" spans="1:10" s="341" customFormat="1" ht="15" hidden="1" customHeight="1" x14ac:dyDescent="0.2">
      <c r="A776" s="348"/>
      <c r="B776" s="343"/>
      <c r="C776" s="343"/>
      <c r="D776" s="343"/>
      <c r="E776" s="343"/>
      <c r="F776" s="607"/>
      <c r="G776" s="352"/>
      <c r="H776" s="281"/>
      <c r="I776" s="152"/>
      <c r="J776" s="152"/>
    </row>
    <row r="777" spans="1:10" s="341" customFormat="1" ht="15" hidden="1" customHeight="1" x14ac:dyDescent="0.2">
      <c r="A777" s="348"/>
      <c r="B777" s="343"/>
      <c r="C777" s="343"/>
      <c r="D777" s="343"/>
      <c r="E777" s="343"/>
      <c r="F777" s="607"/>
      <c r="G777" s="352"/>
      <c r="H777" s="281"/>
      <c r="I777" s="152"/>
      <c r="J777" s="152"/>
    </row>
    <row r="778" spans="1:10" s="341" customFormat="1" ht="15" hidden="1" customHeight="1" x14ac:dyDescent="0.2">
      <c r="A778" s="348"/>
      <c r="B778" s="343"/>
      <c r="C778" s="343"/>
      <c r="D778" s="343"/>
      <c r="E778" s="343"/>
      <c r="F778" s="607"/>
      <c r="G778" s="352"/>
      <c r="H778" s="281"/>
      <c r="I778" s="152"/>
      <c r="J778" s="152"/>
    </row>
    <row r="779" spans="1:10" s="341" customFormat="1" ht="15" hidden="1" customHeight="1" x14ac:dyDescent="0.2">
      <c r="A779" s="348"/>
      <c r="B779" s="343"/>
      <c r="C779" s="343"/>
      <c r="D779" s="343"/>
      <c r="E779" s="343"/>
      <c r="F779" s="607"/>
      <c r="G779" s="352"/>
      <c r="H779" s="281"/>
      <c r="I779" s="152"/>
      <c r="J779" s="152"/>
    </row>
    <row r="780" spans="1:10" s="341" customFormat="1" ht="15" hidden="1" customHeight="1" x14ac:dyDescent="0.2">
      <c r="A780" s="348"/>
      <c r="B780" s="343"/>
      <c r="C780" s="343"/>
      <c r="D780" s="343"/>
      <c r="E780" s="343"/>
      <c r="F780" s="607"/>
      <c r="G780" s="352"/>
      <c r="H780" s="281"/>
      <c r="I780" s="152"/>
      <c r="J780" s="152"/>
    </row>
    <row r="781" spans="1:10" s="341" customFormat="1" ht="15" hidden="1" customHeight="1" x14ac:dyDescent="0.2">
      <c r="A781" s="348"/>
      <c r="B781" s="343"/>
      <c r="C781" s="343"/>
      <c r="D781" s="343"/>
      <c r="E781" s="343"/>
      <c r="F781" s="607"/>
      <c r="G781" s="352"/>
      <c r="H781" s="281"/>
      <c r="I781" s="152"/>
      <c r="J781" s="152"/>
    </row>
    <row r="782" spans="1:10" s="341" customFormat="1" ht="15" hidden="1" customHeight="1" x14ac:dyDescent="0.2">
      <c r="A782" s="348"/>
      <c r="B782" s="343"/>
      <c r="C782" s="343"/>
      <c r="D782" s="343"/>
      <c r="E782" s="343"/>
      <c r="F782" s="607"/>
      <c r="G782" s="352"/>
      <c r="H782" s="281"/>
      <c r="I782" s="152"/>
      <c r="J782" s="152"/>
    </row>
    <row r="783" spans="1:10" s="341" customFormat="1" ht="15" hidden="1" customHeight="1" x14ac:dyDescent="0.2">
      <c r="A783" s="348"/>
      <c r="B783" s="343"/>
      <c r="C783" s="343"/>
      <c r="D783" s="343"/>
      <c r="E783" s="343"/>
      <c r="F783" s="607"/>
      <c r="G783" s="352"/>
      <c r="H783" s="281"/>
      <c r="I783" s="152"/>
      <c r="J783" s="152"/>
    </row>
    <row r="784" spans="1:10" s="341" customFormat="1" ht="15" hidden="1" customHeight="1" x14ac:dyDescent="0.2">
      <c r="A784" s="348"/>
      <c r="B784" s="343"/>
      <c r="C784" s="343"/>
      <c r="D784" s="343"/>
      <c r="E784" s="343"/>
      <c r="F784" s="607"/>
      <c r="G784" s="352"/>
      <c r="H784" s="281"/>
      <c r="I784" s="152"/>
      <c r="J784" s="152"/>
    </row>
    <row r="785" spans="1:10" s="341" customFormat="1" ht="15" hidden="1" customHeight="1" x14ac:dyDescent="0.2">
      <c r="A785" s="348"/>
      <c r="B785" s="343"/>
      <c r="C785" s="343"/>
      <c r="D785" s="343"/>
      <c r="E785" s="343"/>
      <c r="F785" s="607"/>
      <c r="G785" s="352"/>
      <c r="H785" s="281"/>
      <c r="I785" s="152"/>
      <c r="J785" s="152"/>
    </row>
    <row r="786" spans="1:10" s="341" customFormat="1" ht="15" hidden="1" customHeight="1" x14ac:dyDescent="0.2">
      <c r="A786" s="348"/>
      <c r="B786" s="343"/>
      <c r="C786" s="343"/>
      <c r="D786" s="343"/>
      <c r="E786" s="343"/>
      <c r="F786" s="607"/>
      <c r="G786" s="352"/>
      <c r="H786" s="281"/>
      <c r="I786" s="152"/>
      <c r="J786" s="152"/>
    </row>
    <row r="787" spans="1:10" s="341" customFormat="1" ht="15" hidden="1" customHeight="1" x14ac:dyDescent="0.2">
      <c r="A787" s="348"/>
      <c r="B787" s="343"/>
      <c r="C787" s="343"/>
      <c r="D787" s="343"/>
      <c r="E787" s="343"/>
      <c r="F787" s="607"/>
      <c r="G787" s="352"/>
      <c r="H787" s="281"/>
      <c r="I787" s="152"/>
      <c r="J787" s="152"/>
    </row>
    <row r="788" spans="1:10" s="341" customFormat="1" ht="15" hidden="1" customHeight="1" x14ac:dyDescent="0.2">
      <c r="A788" s="348"/>
      <c r="B788" s="343"/>
      <c r="C788" s="343"/>
      <c r="D788" s="343"/>
      <c r="E788" s="343"/>
      <c r="F788" s="607"/>
      <c r="G788" s="352"/>
      <c r="H788" s="281"/>
      <c r="I788" s="152"/>
      <c r="J788" s="152"/>
    </row>
    <row r="789" spans="1:10" s="341" customFormat="1" ht="15" hidden="1" customHeight="1" x14ac:dyDescent="0.2">
      <c r="A789" s="348"/>
      <c r="B789" s="343"/>
      <c r="C789" s="343"/>
      <c r="D789" s="343"/>
      <c r="E789" s="343"/>
      <c r="F789" s="607"/>
      <c r="G789" s="352"/>
      <c r="H789" s="281"/>
      <c r="I789" s="152"/>
      <c r="J789" s="152"/>
    </row>
    <row r="790" spans="1:10" s="341" customFormat="1" ht="15" hidden="1" customHeight="1" x14ac:dyDescent="0.2">
      <c r="A790" s="348"/>
      <c r="B790" s="343"/>
      <c r="C790" s="343"/>
      <c r="D790" s="343"/>
      <c r="E790" s="343"/>
      <c r="F790" s="607"/>
      <c r="G790" s="352"/>
      <c r="H790" s="281"/>
      <c r="I790" s="152"/>
      <c r="J790" s="152"/>
    </row>
    <row r="791" spans="1:10" s="341" customFormat="1" ht="15" hidden="1" customHeight="1" x14ac:dyDescent="0.2">
      <c r="A791" s="348"/>
      <c r="B791" s="343"/>
      <c r="C791" s="343"/>
      <c r="D791" s="343"/>
      <c r="E791" s="343"/>
      <c r="F791" s="607"/>
      <c r="G791" s="352"/>
      <c r="H791" s="281"/>
      <c r="I791" s="152"/>
      <c r="J791" s="152"/>
    </row>
    <row r="792" spans="1:10" s="341" customFormat="1" ht="15" hidden="1" customHeight="1" x14ac:dyDescent="0.2">
      <c r="A792" s="348"/>
      <c r="B792" s="343"/>
      <c r="C792" s="343"/>
      <c r="D792" s="343"/>
      <c r="E792" s="343"/>
      <c r="F792" s="607"/>
      <c r="G792" s="352"/>
      <c r="H792" s="281"/>
      <c r="I792" s="152"/>
      <c r="J792" s="152"/>
    </row>
    <row r="793" spans="1:10" s="341" customFormat="1" ht="15" hidden="1" customHeight="1" x14ac:dyDescent="0.2">
      <c r="A793" s="348"/>
      <c r="B793" s="343"/>
      <c r="C793" s="343"/>
      <c r="D793" s="343"/>
      <c r="E793" s="343"/>
      <c r="F793" s="607"/>
      <c r="G793" s="352"/>
      <c r="H793" s="281"/>
      <c r="I793" s="152"/>
      <c r="J793" s="152"/>
    </row>
    <row r="794" spans="1:10" s="341" customFormat="1" ht="15" hidden="1" customHeight="1" x14ac:dyDescent="0.2">
      <c r="A794" s="348"/>
      <c r="B794" s="343"/>
      <c r="C794" s="343"/>
      <c r="D794" s="343"/>
      <c r="E794" s="343"/>
      <c r="F794" s="607"/>
      <c r="G794" s="352"/>
      <c r="H794" s="281"/>
      <c r="I794" s="152"/>
      <c r="J794" s="152"/>
    </row>
    <row r="795" spans="1:10" s="341" customFormat="1" ht="15" hidden="1" customHeight="1" x14ac:dyDescent="0.2">
      <c r="A795" s="348"/>
      <c r="B795" s="343"/>
      <c r="C795" s="343"/>
      <c r="D795" s="343"/>
      <c r="E795" s="343"/>
      <c r="F795" s="607"/>
      <c r="G795" s="352"/>
      <c r="H795" s="281"/>
      <c r="I795" s="152"/>
      <c r="J795" s="152"/>
    </row>
    <row r="796" spans="1:10" s="341" customFormat="1" ht="15" hidden="1" customHeight="1" x14ac:dyDescent="0.2">
      <c r="A796" s="348"/>
      <c r="B796" s="343"/>
      <c r="C796" s="343"/>
      <c r="D796" s="343"/>
      <c r="E796" s="343"/>
      <c r="F796" s="607"/>
      <c r="G796" s="352"/>
      <c r="H796" s="281"/>
      <c r="I796" s="152"/>
      <c r="J796" s="152"/>
    </row>
    <row r="797" spans="1:10" s="341" customFormat="1" ht="15" hidden="1" customHeight="1" x14ac:dyDescent="0.2">
      <c r="A797" s="348"/>
      <c r="B797" s="343"/>
      <c r="C797" s="343"/>
      <c r="D797" s="343"/>
      <c r="E797" s="343"/>
      <c r="F797" s="607"/>
      <c r="G797" s="352"/>
      <c r="H797" s="281"/>
      <c r="I797" s="152"/>
      <c r="J797" s="152"/>
    </row>
    <row r="798" spans="1:10" s="341" customFormat="1" ht="15" hidden="1" customHeight="1" x14ac:dyDescent="0.2">
      <c r="A798" s="348"/>
      <c r="B798" s="343"/>
      <c r="C798" s="343"/>
      <c r="D798" s="343"/>
      <c r="E798" s="343"/>
      <c r="F798" s="607"/>
      <c r="G798" s="352"/>
      <c r="H798" s="281"/>
      <c r="I798" s="152"/>
      <c r="J798" s="152"/>
    </row>
    <row r="799" spans="1:10" s="341" customFormat="1" ht="15" hidden="1" customHeight="1" x14ac:dyDescent="0.2">
      <c r="A799" s="348"/>
      <c r="B799" s="343"/>
      <c r="C799" s="343"/>
      <c r="D799" s="343"/>
      <c r="E799" s="343"/>
      <c r="F799" s="607"/>
      <c r="G799" s="352"/>
      <c r="H799" s="281"/>
      <c r="I799" s="152"/>
      <c r="J799" s="152"/>
    </row>
    <row r="800" spans="1:10" s="341" customFormat="1" ht="15" hidden="1" customHeight="1" x14ac:dyDescent="0.2">
      <c r="A800" s="348"/>
      <c r="B800" s="343"/>
      <c r="C800" s="343"/>
      <c r="D800" s="343"/>
      <c r="E800" s="343"/>
      <c r="F800" s="607"/>
      <c r="G800" s="352"/>
      <c r="H800" s="281"/>
      <c r="I800" s="152"/>
      <c r="J800" s="152"/>
    </row>
    <row r="801" spans="1:10" s="341" customFormat="1" ht="15" hidden="1" customHeight="1" x14ac:dyDescent="0.2">
      <c r="A801" s="348"/>
      <c r="B801" s="343"/>
      <c r="C801" s="343"/>
      <c r="D801" s="343"/>
      <c r="E801" s="343"/>
      <c r="F801" s="607"/>
      <c r="G801" s="352"/>
      <c r="H801" s="281"/>
      <c r="I801" s="152"/>
      <c r="J801" s="152"/>
    </row>
    <row r="802" spans="1:10" s="341" customFormat="1" ht="15" hidden="1" customHeight="1" x14ac:dyDescent="0.2">
      <c r="A802" s="348"/>
      <c r="B802" s="343"/>
      <c r="C802" s="343"/>
      <c r="D802" s="343"/>
      <c r="E802" s="343"/>
      <c r="F802" s="607"/>
      <c r="G802" s="352"/>
      <c r="H802" s="281"/>
      <c r="I802" s="152"/>
      <c r="J802" s="152"/>
    </row>
    <row r="803" spans="1:10" s="341" customFormat="1" ht="15" hidden="1" customHeight="1" x14ac:dyDescent="0.2">
      <c r="A803" s="348"/>
      <c r="B803" s="343"/>
      <c r="C803" s="343"/>
      <c r="D803" s="343"/>
      <c r="E803" s="343"/>
      <c r="F803" s="607"/>
      <c r="G803" s="352"/>
      <c r="H803" s="281"/>
      <c r="I803" s="152"/>
      <c r="J803" s="152"/>
    </row>
    <row r="804" spans="1:10" s="341" customFormat="1" ht="15" hidden="1" customHeight="1" x14ac:dyDescent="0.2">
      <c r="A804" s="348"/>
      <c r="B804" s="343"/>
      <c r="C804" s="343"/>
      <c r="D804" s="343"/>
      <c r="E804" s="343"/>
      <c r="F804" s="607"/>
      <c r="G804" s="352"/>
      <c r="H804" s="281"/>
      <c r="I804" s="152"/>
      <c r="J804" s="152"/>
    </row>
    <row r="805" spans="1:10" s="341" customFormat="1" ht="15" hidden="1" customHeight="1" x14ac:dyDescent="0.2">
      <c r="A805" s="348"/>
      <c r="B805" s="343"/>
      <c r="C805" s="343"/>
      <c r="D805" s="343"/>
      <c r="E805" s="343"/>
      <c r="F805" s="607"/>
      <c r="G805" s="352"/>
      <c r="H805" s="281"/>
      <c r="I805" s="152"/>
      <c r="J805" s="152"/>
    </row>
    <row r="806" spans="1:10" s="341" customFormat="1" ht="15" hidden="1" customHeight="1" x14ac:dyDescent="0.2">
      <c r="A806" s="348"/>
      <c r="B806" s="343"/>
      <c r="C806" s="343"/>
      <c r="D806" s="343"/>
      <c r="E806" s="343"/>
      <c r="F806" s="607"/>
      <c r="G806" s="352"/>
      <c r="H806" s="281"/>
      <c r="I806" s="152"/>
      <c r="J806" s="152"/>
    </row>
    <row r="807" spans="1:10" s="341" customFormat="1" ht="15" hidden="1" customHeight="1" x14ac:dyDescent="0.2">
      <c r="A807" s="348"/>
      <c r="B807" s="343"/>
      <c r="C807" s="343"/>
      <c r="D807" s="343"/>
      <c r="E807" s="343"/>
      <c r="F807" s="607"/>
      <c r="G807" s="352"/>
      <c r="H807" s="281"/>
      <c r="I807" s="152"/>
      <c r="J807" s="152"/>
    </row>
    <row r="808" spans="1:10" s="341" customFormat="1" ht="15" hidden="1" customHeight="1" x14ac:dyDescent="0.2">
      <c r="A808" s="348"/>
      <c r="B808" s="343"/>
      <c r="C808" s="343"/>
      <c r="D808" s="343"/>
      <c r="E808" s="343"/>
      <c r="F808" s="607"/>
      <c r="G808" s="352"/>
      <c r="H808" s="281"/>
      <c r="I808" s="152"/>
      <c r="J808" s="152"/>
    </row>
    <row r="809" spans="1:10" s="341" customFormat="1" ht="15" hidden="1" customHeight="1" x14ac:dyDescent="0.2">
      <c r="A809" s="348"/>
      <c r="B809" s="343"/>
      <c r="C809" s="343"/>
      <c r="D809" s="343"/>
      <c r="E809" s="343"/>
      <c r="F809" s="607"/>
      <c r="G809" s="352"/>
      <c r="H809" s="281"/>
      <c r="I809" s="152"/>
      <c r="J809" s="152"/>
    </row>
    <row r="810" spans="1:10" s="341" customFormat="1" ht="15" hidden="1" customHeight="1" x14ac:dyDescent="0.2">
      <c r="A810" s="348"/>
      <c r="B810" s="343"/>
      <c r="C810" s="343"/>
      <c r="D810" s="343"/>
      <c r="E810" s="343"/>
      <c r="F810" s="607"/>
      <c r="G810" s="352"/>
      <c r="H810" s="281"/>
      <c r="I810" s="152"/>
      <c r="J810" s="152"/>
    </row>
    <row r="811" spans="1:10" s="341" customFormat="1" ht="15" hidden="1" customHeight="1" x14ac:dyDescent="0.2">
      <c r="A811" s="348"/>
      <c r="B811" s="343"/>
      <c r="C811" s="343"/>
      <c r="D811" s="343"/>
      <c r="E811" s="343"/>
      <c r="F811" s="607"/>
      <c r="G811" s="352"/>
      <c r="H811" s="281"/>
      <c r="I811" s="152"/>
      <c r="J811" s="152"/>
    </row>
    <row r="812" spans="1:10" s="341" customFormat="1" ht="15" hidden="1" customHeight="1" x14ac:dyDescent="0.2">
      <c r="A812" s="348"/>
      <c r="B812" s="343"/>
      <c r="C812" s="343"/>
      <c r="D812" s="343"/>
      <c r="E812" s="343"/>
      <c r="F812" s="607"/>
      <c r="G812" s="352"/>
      <c r="H812" s="281"/>
      <c r="I812" s="152"/>
      <c r="J812" s="152"/>
    </row>
    <row r="813" spans="1:10" s="341" customFormat="1" ht="15" hidden="1" customHeight="1" x14ac:dyDescent="0.2">
      <c r="A813" s="348"/>
      <c r="B813" s="343"/>
      <c r="C813" s="343"/>
      <c r="D813" s="343"/>
      <c r="E813" s="343"/>
      <c r="F813" s="607"/>
      <c r="G813" s="352"/>
      <c r="H813" s="281"/>
      <c r="I813" s="152"/>
      <c r="J813" s="152"/>
    </row>
    <row r="814" spans="1:10" s="341" customFormat="1" ht="15" hidden="1" customHeight="1" x14ac:dyDescent="0.2">
      <c r="A814" s="348"/>
      <c r="B814" s="343"/>
      <c r="C814" s="343"/>
      <c r="D814" s="343"/>
      <c r="E814" s="343"/>
      <c r="F814" s="607"/>
      <c r="G814" s="352"/>
      <c r="H814" s="281"/>
      <c r="I814" s="152"/>
      <c r="J814" s="152"/>
    </row>
    <row r="815" spans="1:10" s="341" customFormat="1" ht="15" hidden="1" customHeight="1" x14ac:dyDescent="0.2">
      <c r="A815" s="348"/>
      <c r="B815" s="343"/>
      <c r="C815" s="343"/>
      <c r="D815" s="343"/>
      <c r="E815" s="343"/>
      <c r="F815" s="607"/>
      <c r="G815" s="352"/>
      <c r="H815" s="281"/>
      <c r="I815" s="152"/>
      <c r="J815" s="152"/>
    </row>
    <row r="816" spans="1:10" s="341" customFormat="1" ht="15" hidden="1" customHeight="1" x14ac:dyDescent="0.2">
      <c r="A816" s="348"/>
      <c r="B816" s="343"/>
      <c r="C816" s="343"/>
      <c r="D816" s="343"/>
      <c r="E816" s="343"/>
      <c r="F816" s="607"/>
      <c r="G816" s="352"/>
      <c r="H816" s="281"/>
      <c r="I816" s="152"/>
      <c r="J816" s="152"/>
    </row>
    <row r="817" spans="1:10" s="341" customFormat="1" ht="15" hidden="1" customHeight="1" x14ac:dyDescent="0.2">
      <c r="A817" s="348"/>
      <c r="B817" s="343"/>
      <c r="C817" s="343"/>
      <c r="D817" s="343"/>
      <c r="E817" s="343"/>
      <c r="F817" s="607"/>
      <c r="G817" s="352"/>
      <c r="H817" s="281"/>
      <c r="I817" s="152"/>
      <c r="J817" s="152"/>
    </row>
    <row r="818" spans="1:10" s="341" customFormat="1" ht="15" hidden="1" customHeight="1" x14ac:dyDescent="0.2">
      <c r="A818" s="348"/>
      <c r="B818" s="343"/>
      <c r="C818" s="343"/>
      <c r="D818" s="343"/>
      <c r="E818" s="343"/>
      <c r="F818" s="607"/>
      <c r="G818" s="352"/>
      <c r="H818" s="281"/>
      <c r="I818" s="152"/>
      <c r="J818" s="152"/>
    </row>
    <row r="819" spans="1:10" s="341" customFormat="1" ht="15" hidden="1" customHeight="1" x14ac:dyDescent="0.2">
      <c r="A819" s="348"/>
      <c r="B819" s="343"/>
      <c r="C819" s="343"/>
      <c r="D819" s="343"/>
      <c r="E819" s="343"/>
      <c r="F819" s="607"/>
      <c r="G819" s="352"/>
      <c r="H819" s="281"/>
      <c r="I819" s="152"/>
      <c r="J819" s="152"/>
    </row>
    <row r="820" spans="1:10" s="341" customFormat="1" ht="15" hidden="1" customHeight="1" x14ac:dyDescent="0.2">
      <c r="A820" s="348"/>
      <c r="B820" s="343"/>
      <c r="C820" s="343"/>
      <c r="D820" s="343"/>
      <c r="E820" s="343"/>
      <c r="F820" s="607"/>
      <c r="G820" s="352"/>
      <c r="H820" s="281"/>
      <c r="I820" s="152"/>
      <c r="J820" s="152"/>
    </row>
    <row r="821" spans="1:10" s="341" customFormat="1" ht="15" hidden="1" customHeight="1" x14ac:dyDescent="0.2">
      <c r="A821" s="348"/>
      <c r="B821" s="343"/>
      <c r="C821" s="343"/>
      <c r="D821" s="343"/>
      <c r="E821" s="343"/>
      <c r="F821" s="607"/>
      <c r="G821" s="352"/>
      <c r="H821" s="281"/>
      <c r="I821" s="152"/>
      <c r="J821" s="152"/>
    </row>
    <row r="822" spans="1:10" s="341" customFormat="1" ht="15" hidden="1" customHeight="1" x14ac:dyDescent="0.2">
      <c r="A822" s="348"/>
      <c r="B822" s="343"/>
      <c r="C822" s="343"/>
      <c r="D822" s="343"/>
      <c r="E822" s="343"/>
      <c r="F822" s="607"/>
      <c r="G822" s="352"/>
      <c r="H822" s="281"/>
      <c r="I822" s="152"/>
      <c r="J822" s="152"/>
    </row>
    <row r="823" spans="1:10" s="341" customFormat="1" ht="15" hidden="1" customHeight="1" x14ac:dyDescent="0.2">
      <c r="A823" s="348"/>
      <c r="B823" s="343"/>
      <c r="C823" s="343"/>
      <c r="D823" s="343"/>
      <c r="E823" s="343"/>
      <c r="F823" s="607"/>
      <c r="G823" s="352"/>
      <c r="H823" s="281"/>
      <c r="I823" s="152"/>
      <c r="J823" s="152"/>
    </row>
    <row r="824" spans="1:10" s="341" customFormat="1" ht="15" hidden="1" customHeight="1" x14ac:dyDescent="0.2">
      <c r="A824" s="348"/>
      <c r="B824" s="343"/>
      <c r="C824" s="343"/>
      <c r="D824" s="343"/>
      <c r="E824" s="343"/>
      <c r="F824" s="607"/>
      <c r="G824" s="352"/>
      <c r="H824" s="281"/>
      <c r="I824" s="152"/>
      <c r="J824" s="152"/>
    </row>
    <row r="825" spans="1:10" s="341" customFormat="1" ht="15" hidden="1" customHeight="1" x14ac:dyDescent="0.2">
      <c r="A825" s="348"/>
      <c r="B825" s="343"/>
      <c r="C825" s="343"/>
      <c r="D825" s="343"/>
      <c r="E825" s="343"/>
      <c r="F825" s="607"/>
      <c r="G825" s="352"/>
      <c r="H825" s="281"/>
      <c r="I825" s="152"/>
      <c r="J825" s="152"/>
    </row>
    <row r="826" spans="1:10" s="341" customFormat="1" ht="15" hidden="1" customHeight="1" x14ac:dyDescent="0.2">
      <c r="A826" s="348"/>
      <c r="B826" s="343"/>
      <c r="C826" s="343"/>
      <c r="D826" s="343"/>
      <c r="E826" s="343"/>
      <c r="F826" s="607"/>
      <c r="G826" s="352"/>
      <c r="H826" s="281"/>
      <c r="I826" s="152"/>
      <c r="J826" s="152"/>
    </row>
    <row r="827" spans="1:10" s="341" customFormat="1" ht="15" hidden="1" customHeight="1" x14ac:dyDescent="0.2">
      <c r="A827" s="348"/>
      <c r="B827" s="343"/>
      <c r="C827" s="343"/>
      <c r="D827" s="343"/>
      <c r="E827" s="343"/>
      <c r="F827" s="607"/>
      <c r="G827" s="352"/>
      <c r="H827" s="281"/>
      <c r="I827" s="152"/>
      <c r="J827" s="152"/>
    </row>
    <row r="828" spans="1:10" s="341" customFormat="1" ht="15" hidden="1" customHeight="1" x14ac:dyDescent="0.2">
      <c r="A828" s="348"/>
      <c r="B828" s="343"/>
      <c r="C828" s="343"/>
      <c r="D828" s="343"/>
      <c r="E828" s="343"/>
      <c r="F828" s="607"/>
      <c r="G828" s="352"/>
      <c r="H828" s="281"/>
      <c r="I828" s="152"/>
      <c r="J828" s="152"/>
    </row>
    <row r="829" spans="1:10" s="341" customFormat="1" ht="15" hidden="1" customHeight="1" x14ac:dyDescent="0.2">
      <c r="A829" s="348"/>
      <c r="B829" s="343"/>
      <c r="C829" s="343"/>
      <c r="D829" s="343"/>
      <c r="E829" s="343"/>
      <c r="F829" s="607"/>
      <c r="G829" s="352"/>
      <c r="H829" s="281"/>
      <c r="I829" s="152"/>
      <c r="J829" s="152"/>
    </row>
    <row r="830" spans="1:10" s="341" customFormat="1" ht="15" hidden="1" customHeight="1" x14ac:dyDescent="0.2">
      <c r="A830" s="348"/>
      <c r="B830" s="343"/>
      <c r="C830" s="343"/>
      <c r="D830" s="343"/>
      <c r="E830" s="343"/>
      <c r="F830" s="607"/>
      <c r="G830" s="352"/>
      <c r="H830" s="281"/>
      <c r="I830" s="152"/>
      <c r="J830" s="152"/>
    </row>
    <row r="831" spans="1:10" s="341" customFormat="1" ht="15" hidden="1" customHeight="1" x14ac:dyDescent="0.2">
      <c r="A831" s="348"/>
      <c r="B831" s="343"/>
      <c r="C831" s="343"/>
      <c r="D831" s="343"/>
      <c r="E831" s="343"/>
      <c r="F831" s="607"/>
      <c r="G831" s="352"/>
      <c r="H831" s="281"/>
      <c r="I831" s="152"/>
      <c r="J831" s="152"/>
    </row>
    <row r="832" spans="1:10" s="341" customFormat="1" ht="15" hidden="1" customHeight="1" x14ac:dyDescent="0.2">
      <c r="A832" s="348"/>
      <c r="B832" s="343"/>
      <c r="C832" s="343"/>
      <c r="D832" s="343"/>
      <c r="E832" s="343"/>
      <c r="F832" s="607"/>
      <c r="G832" s="352"/>
      <c r="H832" s="281"/>
      <c r="I832" s="152"/>
      <c r="J832" s="152"/>
    </row>
    <row r="833" spans="1:10" s="341" customFormat="1" ht="15" hidden="1" customHeight="1" x14ac:dyDescent="0.2">
      <c r="A833" s="348"/>
      <c r="B833" s="343"/>
      <c r="C833" s="343"/>
      <c r="D833" s="343"/>
      <c r="E833" s="343"/>
      <c r="F833" s="607"/>
      <c r="G833" s="352"/>
      <c r="H833" s="281"/>
      <c r="I833" s="152"/>
      <c r="J833" s="152"/>
    </row>
    <row r="834" spans="1:10" s="341" customFormat="1" ht="15" hidden="1" customHeight="1" x14ac:dyDescent="0.2">
      <c r="A834" s="348"/>
      <c r="B834" s="343"/>
      <c r="C834" s="343"/>
      <c r="D834" s="343"/>
      <c r="E834" s="343"/>
      <c r="F834" s="607"/>
      <c r="G834" s="352"/>
      <c r="H834" s="281"/>
      <c r="I834" s="152"/>
      <c r="J834" s="152"/>
    </row>
    <row r="835" spans="1:10" s="341" customFormat="1" ht="15" hidden="1" customHeight="1" x14ac:dyDescent="0.2">
      <c r="A835" s="348"/>
      <c r="B835" s="343"/>
      <c r="C835" s="343"/>
      <c r="D835" s="343"/>
      <c r="E835" s="343"/>
      <c r="F835" s="607"/>
      <c r="G835" s="352"/>
      <c r="H835" s="281"/>
      <c r="I835" s="152"/>
      <c r="J835" s="152"/>
    </row>
    <row r="836" spans="1:10" s="341" customFormat="1" ht="15" hidden="1" customHeight="1" x14ac:dyDescent="0.2">
      <c r="A836" s="348"/>
      <c r="B836" s="343"/>
      <c r="C836" s="343"/>
      <c r="D836" s="343"/>
      <c r="E836" s="343"/>
      <c r="F836" s="607"/>
      <c r="G836" s="352"/>
      <c r="H836" s="281"/>
      <c r="I836" s="152"/>
      <c r="J836" s="152"/>
    </row>
    <row r="837" spans="1:10" s="341" customFormat="1" ht="15" hidden="1" customHeight="1" x14ac:dyDescent="0.2">
      <c r="A837" s="348"/>
      <c r="B837" s="343"/>
      <c r="C837" s="343"/>
      <c r="D837" s="343"/>
      <c r="E837" s="343"/>
      <c r="F837" s="607"/>
      <c r="G837" s="352"/>
      <c r="H837" s="281"/>
      <c r="I837" s="152"/>
      <c r="J837" s="152"/>
    </row>
    <row r="838" spans="1:10" s="341" customFormat="1" ht="15" hidden="1" customHeight="1" x14ac:dyDescent="0.2">
      <c r="A838" s="348"/>
      <c r="B838" s="343"/>
      <c r="C838" s="343"/>
      <c r="D838" s="343"/>
      <c r="E838" s="343"/>
      <c r="F838" s="607"/>
      <c r="G838" s="352"/>
      <c r="H838" s="281"/>
      <c r="I838" s="152"/>
      <c r="J838" s="152"/>
    </row>
    <row r="839" spans="1:10" s="341" customFormat="1" ht="15" hidden="1" customHeight="1" x14ac:dyDescent="0.2">
      <c r="A839" s="348"/>
      <c r="B839" s="343"/>
      <c r="C839" s="343"/>
      <c r="D839" s="343"/>
      <c r="E839" s="343"/>
      <c r="F839" s="607"/>
      <c r="G839" s="352"/>
      <c r="H839" s="281"/>
      <c r="I839" s="152"/>
      <c r="J839" s="152"/>
    </row>
    <row r="840" spans="1:10" s="341" customFormat="1" ht="15" hidden="1" customHeight="1" x14ac:dyDescent="0.2">
      <c r="A840" s="348"/>
      <c r="B840" s="343"/>
      <c r="C840" s="343"/>
      <c r="D840" s="343"/>
      <c r="E840" s="343"/>
      <c r="F840" s="607"/>
      <c r="G840" s="352"/>
      <c r="H840" s="281"/>
      <c r="I840" s="152"/>
      <c r="J840" s="152"/>
    </row>
    <row r="841" spans="1:10" s="341" customFormat="1" ht="15" hidden="1" customHeight="1" x14ac:dyDescent="0.2">
      <c r="A841" s="348"/>
      <c r="B841" s="343"/>
      <c r="C841" s="343"/>
      <c r="D841" s="343"/>
      <c r="E841" s="343"/>
      <c r="F841" s="607"/>
      <c r="G841" s="352"/>
      <c r="H841" s="281"/>
      <c r="I841" s="152"/>
      <c r="J841" s="152"/>
    </row>
    <row r="842" spans="1:10" s="341" customFormat="1" ht="15" hidden="1" customHeight="1" x14ac:dyDescent="0.2">
      <c r="A842" s="348"/>
      <c r="B842" s="343"/>
      <c r="C842" s="343"/>
      <c r="D842" s="343"/>
      <c r="E842" s="343"/>
      <c r="F842" s="607"/>
      <c r="G842" s="352"/>
      <c r="H842" s="281"/>
      <c r="I842" s="152"/>
      <c r="J842" s="152"/>
    </row>
    <row r="843" spans="1:10" s="341" customFormat="1" ht="15" hidden="1" customHeight="1" x14ac:dyDescent="0.2">
      <c r="A843" s="348"/>
      <c r="B843" s="343"/>
      <c r="C843" s="343"/>
      <c r="D843" s="343"/>
      <c r="E843" s="343"/>
      <c r="F843" s="607"/>
      <c r="G843" s="352"/>
      <c r="H843" s="281"/>
      <c r="I843" s="152"/>
      <c r="J843" s="152"/>
    </row>
    <row r="844" spans="1:10" s="341" customFormat="1" ht="15" hidden="1" customHeight="1" x14ac:dyDescent="0.2">
      <c r="A844" s="348"/>
      <c r="B844" s="343"/>
      <c r="C844" s="343"/>
      <c r="D844" s="343"/>
      <c r="E844" s="343"/>
      <c r="F844" s="607"/>
      <c r="G844" s="352"/>
      <c r="H844" s="281"/>
      <c r="I844" s="152"/>
      <c r="J844" s="152"/>
    </row>
    <row r="845" spans="1:10" s="341" customFormat="1" ht="15" hidden="1" customHeight="1" x14ac:dyDescent="0.2">
      <c r="A845" s="348"/>
      <c r="B845" s="343"/>
      <c r="C845" s="343"/>
      <c r="D845" s="343"/>
      <c r="E845" s="343"/>
      <c r="F845" s="607"/>
      <c r="G845" s="352"/>
      <c r="H845" s="281"/>
      <c r="I845" s="152"/>
      <c r="J845" s="152"/>
    </row>
    <row r="846" spans="1:10" s="341" customFormat="1" ht="15" hidden="1" customHeight="1" x14ac:dyDescent="0.2">
      <c r="A846" s="348"/>
      <c r="B846" s="343"/>
      <c r="C846" s="343"/>
      <c r="D846" s="343"/>
      <c r="E846" s="343"/>
      <c r="F846" s="607"/>
      <c r="G846" s="352"/>
      <c r="H846" s="281"/>
      <c r="I846" s="152"/>
      <c r="J846" s="152"/>
    </row>
    <row r="847" spans="1:10" s="341" customFormat="1" ht="15" hidden="1" customHeight="1" x14ac:dyDescent="0.2">
      <c r="A847" s="348"/>
      <c r="B847" s="343"/>
      <c r="C847" s="343"/>
      <c r="D847" s="343"/>
      <c r="E847" s="343"/>
      <c r="F847" s="607"/>
      <c r="G847" s="352"/>
      <c r="H847" s="281"/>
      <c r="I847" s="152"/>
      <c r="J847" s="152"/>
    </row>
    <row r="848" spans="1:10" s="341" customFormat="1" ht="15" hidden="1" customHeight="1" x14ac:dyDescent="0.2">
      <c r="A848" s="348"/>
      <c r="B848" s="343"/>
      <c r="C848" s="343"/>
      <c r="D848" s="343"/>
      <c r="E848" s="343"/>
      <c r="F848" s="607"/>
      <c r="G848" s="352"/>
      <c r="H848" s="281"/>
      <c r="I848" s="152"/>
      <c r="J848" s="152"/>
    </row>
    <row r="849" spans="1:10" s="341" customFormat="1" ht="15" hidden="1" customHeight="1" x14ac:dyDescent="0.2">
      <c r="A849" s="348"/>
      <c r="B849" s="343"/>
      <c r="C849" s="343"/>
      <c r="D849" s="343"/>
      <c r="E849" s="343"/>
      <c r="F849" s="607"/>
      <c r="G849" s="352"/>
      <c r="H849" s="281"/>
      <c r="I849" s="152"/>
      <c r="J849" s="152"/>
    </row>
    <row r="850" spans="1:10" s="341" customFormat="1" ht="15" hidden="1" customHeight="1" x14ac:dyDescent="0.2">
      <c r="A850" s="348"/>
      <c r="B850" s="343"/>
      <c r="C850" s="343"/>
      <c r="D850" s="343"/>
      <c r="E850" s="343"/>
      <c r="F850" s="607"/>
      <c r="G850" s="352"/>
      <c r="H850" s="281"/>
      <c r="I850" s="152"/>
      <c r="J850" s="152"/>
    </row>
    <row r="851" spans="1:10" s="341" customFormat="1" ht="15" hidden="1" customHeight="1" x14ac:dyDescent="0.2">
      <c r="A851" s="348"/>
      <c r="B851" s="343"/>
      <c r="C851" s="343"/>
      <c r="D851" s="343"/>
      <c r="E851" s="343"/>
      <c r="F851" s="607"/>
      <c r="G851" s="352"/>
      <c r="H851" s="281"/>
      <c r="I851" s="152"/>
      <c r="J851" s="152"/>
    </row>
    <row r="852" spans="1:10" s="341" customFormat="1" ht="15" hidden="1" customHeight="1" x14ac:dyDescent="0.2">
      <c r="A852" s="348"/>
      <c r="B852" s="343"/>
      <c r="C852" s="343"/>
      <c r="D852" s="343"/>
      <c r="E852" s="343"/>
      <c r="F852" s="607"/>
      <c r="G852" s="352"/>
      <c r="H852" s="281"/>
      <c r="I852" s="152"/>
      <c r="J852" s="152"/>
    </row>
    <row r="853" spans="1:10" s="341" customFormat="1" ht="15" hidden="1" customHeight="1" x14ac:dyDescent="0.2">
      <c r="A853" s="348"/>
      <c r="B853" s="343"/>
      <c r="C853" s="343"/>
      <c r="D853" s="343"/>
      <c r="E853" s="343"/>
      <c r="F853" s="607"/>
      <c r="G853" s="352"/>
      <c r="H853" s="281"/>
      <c r="I853" s="152"/>
      <c r="J853" s="152"/>
    </row>
    <row r="854" spans="1:10" s="341" customFormat="1" ht="15" hidden="1" customHeight="1" x14ac:dyDescent="0.2">
      <c r="A854" s="348"/>
      <c r="B854" s="343"/>
      <c r="C854" s="343"/>
      <c r="D854" s="343"/>
      <c r="E854" s="343"/>
      <c r="F854" s="607"/>
      <c r="G854" s="352"/>
      <c r="H854" s="281"/>
      <c r="I854" s="152"/>
      <c r="J854" s="152"/>
    </row>
    <row r="855" spans="1:10" s="341" customFormat="1" ht="15" hidden="1" customHeight="1" x14ac:dyDescent="0.2">
      <c r="A855" s="348"/>
      <c r="B855" s="343"/>
      <c r="C855" s="343"/>
      <c r="D855" s="343"/>
      <c r="E855" s="343"/>
      <c r="F855" s="607"/>
      <c r="G855" s="352"/>
      <c r="H855" s="281"/>
      <c r="I855" s="152"/>
      <c r="J855" s="152"/>
    </row>
    <row r="856" spans="1:10" s="341" customFormat="1" ht="15" hidden="1" customHeight="1" x14ac:dyDescent="0.2">
      <c r="A856" s="348"/>
      <c r="B856" s="343"/>
      <c r="C856" s="343"/>
      <c r="D856" s="343"/>
      <c r="E856" s="343"/>
      <c r="F856" s="607"/>
      <c r="G856" s="352"/>
      <c r="H856" s="281"/>
      <c r="I856" s="152"/>
      <c r="J856" s="152"/>
    </row>
    <row r="857" spans="1:10" s="341" customFormat="1" ht="15" hidden="1" customHeight="1" x14ac:dyDescent="0.2">
      <c r="A857" s="348"/>
      <c r="B857" s="343"/>
      <c r="C857" s="343"/>
      <c r="D857" s="343"/>
      <c r="E857" s="343"/>
      <c r="F857" s="607"/>
      <c r="G857" s="352"/>
      <c r="H857" s="281"/>
      <c r="I857" s="152"/>
      <c r="J857" s="152"/>
    </row>
    <row r="858" spans="1:10" s="341" customFormat="1" ht="15" hidden="1" customHeight="1" x14ac:dyDescent="0.2">
      <c r="A858" s="348"/>
      <c r="B858" s="343"/>
      <c r="C858" s="343"/>
      <c r="D858" s="343"/>
      <c r="E858" s="343"/>
      <c r="F858" s="607"/>
      <c r="G858" s="352"/>
      <c r="H858" s="281"/>
      <c r="I858" s="152"/>
      <c r="J858" s="152"/>
    </row>
    <row r="859" spans="1:10" s="341" customFormat="1" ht="15" hidden="1" customHeight="1" x14ac:dyDescent="0.2">
      <c r="A859" s="348"/>
      <c r="B859" s="343"/>
      <c r="C859" s="343"/>
      <c r="D859" s="343"/>
      <c r="E859" s="343"/>
      <c r="F859" s="607"/>
      <c r="G859" s="352"/>
      <c r="H859" s="281"/>
      <c r="I859" s="152"/>
      <c r="J859" s="152"/>
    </row>
    <row r="860" spans="1:10" s="341" customFormat="1" ht="15" hidden="1" customHeight="1" x14ac:dyDescent="0.2">
      <c r="A860" s="348"/>
      <c r="B860" s="343"/>
      <c r="C860" s="343"/>
      <c r="D860" s="343"/>
      <c r="E860" s="343"/>
      <c r="F860" s="607"/>
      <c r="G860" s="352"/>
      <c r="H860" s="281"/>
      <c r="I860" s="152"/>
      <c r="J860" s="152"/>
    </row>
    <row r="861" spans="1:10" s="341" customFormat="1" ht="15" hidden="1" customHeight="1" x14ac:dyDescent="0.2">
      <c r="A861" s="348"/>
      <c r="B861" s="343"/>
      <c r="C861" s="343"/>
      <c r="D861" s="343"/>
      <c r="E861" s="343"/>
      <c r="F861" s="607"/>
      <c r="G861" s="352"/>
      <c r="H861" s="281"/>
      <c r="I861" s="152"/>
      <c r="J861" s="152"/>
    </row>
    <row r="862" spans="1:10" s="341" customFormat="1" ht="15" hidden="1" customHeight="1" x14ac:dyDescent="0.2">
      <c r="A862" s="348"/>
      <c r="B862" s="343"/>
      <c r="C862" s="343"/>
      <c r="D862" s="343"/>
      <c r="E862" s="343"/>
      <c r="F862" s="607"/>
      <c r="G862" s="352"/>
      <c r="H862" s="281"/>
      <c r="I862" s="152"/>
      <c r="J862" s="152"/>
    </row>
    <row r="863" spans="1:10" s="341" customFormat="1" ht="15" hidden="1" customHeight="1" x14ac:dyDescent="0.2">
      <c r="A863" s="348"/>
      <c r="B863" s="343"/>
      <c r="C863" s="343"/>
      <c r="D863" s="343"/>
      <c r="E863" s="343"/>
      <c r="F863" s="607"/>
      <c r="G863" s="352"/>
      <c r="H863" s="281"/>
      <c r="I863" s="152"/>
      <c r="J863" s="152"/>
    </row>
    <row r="864" spans="1:10" s="341" customFormat="1" ht="15" hidden="1" customHeight="1" x14ac:dyDescent="0.2">
      <c r="A864" s="348"/>
      <c r="B864" s="343"/>
      <c r="C864" s="343"/>
      <c r="D864" s="343"/>
      <c r="E864" s="343"/>
      <c r="F864" s="607"/>
      <c r="G864" s="352"/>
      <c r="H864" s="281"/>
      <c r="I864" s="152"/>
      <c r="J864" s="152"/>
    </row>
    <row r="865" spans="1:10" s="341" customFormat="1" ht="15" hidden="1" customHeight="1" x14ac:dyDescent="0.2">
      <c r="A865" s="348"/>
      <c r="B865" s="343"/>
      <c r="C865" s="343"/>
      <c r="D865" s="343"/>
      <c r="E865" s="343"/>
      <c r="F865" s="607"/>
      <c r="G865" s="352"/>
      <c r="H865" s="281"/>
      <c r="I865" s="152"/>
      <c r="J865" s="152"/>
    </row>
    <row r="866" spans="1:10" s="341" customFormat="1" ht="15" hidden="1" customHeight="1" x14ac:dyDescent="0.2">
      <c r="A866" s="348"/>
      <c r="B866" s="343"/>
      <c r="C866" s="343"/>
      <c r="D866" s="343"/>
      <c r="E866" s="343"/>
      <c r="F866" s="607"/>
      <c r="G866" s="352"/>
      <c r="H866" s="281"/>
      <c r="I866" s="152"/>
      <c r="J866" s="152"/>
    </row>
    <row r="867" spans="1:10" s="341" customFormat="1" ht="15" hidden="1" customHeight="1" x14ac:dyDescent="0.2">
      <c r="A867" s="348"/>
      <c r="B867" s="343"/>
      <c r="C867" s="343"/>
      <c r="D867" s="343"/>
      <c r="E867" s="343"/>
      <c r="F867" s="607"/>
      <c r="G867" s="352"/>
      <c r="H867" s="281"/>
      <c r="I867" s="152"/>
      <c r="J867" s="152"/>
    </row>
    <row r="868" spans="1:10" s="341" customFormat="1" ht="15" hidden="1" customHeight="1" x14ac:dyDescent="0.2">
      <c r="A868" s="348"/>
      <c r="B868" s="343"/>
      <c r="C868" s="343"/>
      <c r="D868" s="343"/>
      <c r="E868" s="343"/>
      <c r="F868" s="607"/>
      <c r="G868" s="352"/>
      <c r="H868" s="281"/>
      <c r="I868" s="152"/>
      <c r="J868" s="152"/>
    </row>
    <row r="869" spans="1:10" s="341" customFormat="1" ht="15" hidden="1" customHeight="1" x14ac:dyDescent="0.2">
      <c r="A869" s="348"/>
      <c r="B869" s="343"/>
      <c r="C869" s="343"/>
      <c r="D869" s="343"/>
      <c r="E869" s="343"/>
      <c r="F869" s="607"/>
      <c r="G869" s="352"/>
      <c r="H869" s="281"/>
      <c r="I869" s="152"/>
      <c r="J869" s="152"/>
    </row>
    <row r="870" spans="1:10" s="341" customFormat="1" ht="15" hidden="1" customHeight="1" x14ac:dyDescent="0.2">
      <c r="A870" s="348"/>
      <c r="B870" s="343"/>
      <c r="C870" s="343"/>
      <c r="D870" s="343"/>
      <c r="E870" s="343"/>
      <c r="F870" s="607"/>
      <c r="G870" s="352"/>
      <c r="H870" s="281"/>
      <c r="I870" s="152"/>
      <c r="J870" s="152"/>
    </row>
    <row r="871" spans="1:10" s="341" customFormat="1" ht="15" hidden="1" customHeight="1" x14ac:dyDescent="0.2">
      <c r="A871" s="348"/>
      <c r="B871" s="343"/>
      <c r="C871" s="343"/>
      <c r="D871" s="343"/>
      <c r="E871" s="343"/>
      <c r="F871" s="607"/>
      <c r="G871" s="352"/>
      <c r="H871" s="281"/>
      <c r="I871" s="152"/>
      <c r="J871" s="152"/>
    </row>
    <row r="872" spans="1:10" s="341" customFormat="1" ht="15" hidden="1" customHeight="1" x14ac:dyDescent="0.2">
      <c r="A872" s="348"/>
      <c r="B872" s="343"/>
      <c r="C872" s="343"/>
      <c r="D872" s="343"/>
      <c r="E872" s="343"/>
      <c r="F872" s="607"/>
      <c r="G872" s="352"/>
      <c r="H872" s="281"/>
      <c r="I872" s="152"/>
      <c r="J872" s="152"/>
    </row>
    <row r="873" spans="1:10" s="341" customFormat="1" ht="15" hidden="1" customHeight="1" x14ac:dyDescent="0.2">
      <c r="A873" s="348"/>
      <c r="B873" s="343"/>
      <c r="C873" s="343"/>
      <c r="D873" s="343"/>
      <c r="E873" s="343"/>
      <c r="F873" s="607"/>
      <c r="G873" s="352"/>
      <c r="H873" s="281"/>
      <c r="I873" s="152"/>
      <c r="J873" s="152"/>
    </row>
    <row r="874" spans="1:10" s="341" customFormat="1" ht="15" hidden="1" customHeight="1" x14ac:dyDescent="0.2">
      <c r="A874" s="348"/>
      <c r="B874" s="343"/>
      <c r="C874" s="343"/>
      <c r="D874" s="343"/>
      <c r="E874" s="343"/>
      <c r="F874" s="607"/>
      <c r="G874" s="352"/>
      <c r="H874" s="281"/>
      <c r="I874" s="152"/>
      <c r="J874" s="152"/>
    </row>
    <row r="875" spans="1:10" s="341" customFormat="1" ht="15" hidden="1" customHeight="1" x14ac:dyDescent="0.2">
      <c r="A875" s="348"/>
      <c r="B875" s="343"/>
      <c r="C875" s="343"/>
      <c r="D875" s="343"/>
      <c r="E875" s="343"/>
      <c r="F875" s="607"/>
      <c r="G875" s="352"/>
      <c r="H875" s="281"/>
      <c r="I875" s="152"/>
      <c r="J875" s="152"/>
    </row>
    <row r="876" spans="1:10" s="341" customFormat="1" ht="15" hidden="1" customHeight="1" x14ac:dyDescent="0.2">
      <c r="A876" s="348"/>
      <c r="B876" s="343"/>
      <c r="C876" s="343"/>
      <c r="D876" s="343"/>
      <c r="E876" s="343"/>
      <c r="F876" s="607"/>
      <c r="G876" s="352"/>
      <c r="H876" s="281"/>
      <c r="I876" s="152"/>
      <c r="J876" s="152"/>
    </row>
    <row r="877" spans="1:10" s="341" customFormat="1" ht="15" hidden="1" customHeight="1" x14ac:dyDescent="0.2">
      <c r="A877" s="348"/>
      <c r="B877" s="343"/>
      <c r="C877" s="343"/>
      <c r="D877" s="343"/>
      <c r="E877" s="343"/>
      <c r="F877" s="607"/>
      <c r="G877" s="352"/>
      <c r="H877" s="281"/>
      <c r="I877" s="152"/>
      <c r="J877" s="152"/>
    </row>
    <row r="878" spans="1:10" s="341" customFormat="1" ht="15" hidden="1" customHeight="1" x14ac:dyDescent="0.2">
      <c r="A878" s="348"/>
      <c r="B878" s="343"/>
      <c r="C878" s="343"/>
      <c r="D878" s="343"/>
      <c r="E878" s="343"/>
      <c r="F878" s="607"/>
      <c r="G878" s="352"/>
      <c r="H878" s="281"/>
      <c r="I878" s="152"/>
      <c r="J878" s="152"/>
    </row>
    <row r="879" spans="1:10" s="341" customFormat="1" ht="15" hidden="1" customHeight="1" x14ac:dyDescent="0.2">
      <c r="A879" s="348"/>
      <c r="B879" s="343"/>
      <c r="C879" s="343"/>
      <c r="D879" s="343"/>
      <c r="E879" s="343"/>
      <c r="F879" s="607"/>
      <c r="G879" s="352"/>
      <c r="H879" s="281"/>
      <c r="I879" s="152"/>
      <c r="J879" s="152"/>
    </row>
    <row r="880" spans="1:10" s="341" customFormat="1" ht="15" hidden="1" customHeight="1" x14ac:dyDescent="0.2">
      <c r="A880" s="348"/>
      <c r="B880" s="343"/>
      <c r="C880" s="343"/>
      <c r="D880" s="343"/>
      <c r="E880" s="343"/>
      <c r="F880" s="607"/>
      <c r="G880" s="352"/>
      <c r="H880" s="281"/>
      <c r="I880" s="152"/>
      <c r="J880" s="152"/>
    </row>
    <row r="881" spans="1:10" s="341" customFormat="1" ht="15" hidden="1" customHeight="1" x14ac:dyDescent="0.2">
      <c r="A881" s="348"/>
      <c r="B881" s="343"/>
      <c r="C881" s="343"/>
      <c r="D881" s="343"/>
      <c r="E881" s="343"/>
      <c r="F881" s="607"/>
      <c r="G881" s="352"/>
      <c r="H881" s="281"/>
      <c r="I881" s="152"/>
      <c r="J881" s="152"/>
    </row>
    <row r="882" spans="1:10" s="341" customFormat="1" ht="15" hidden="1" customHeight="1" x14ac:dyDescent="0.2">
      <c r="A882" s="348"/>
      <c r="B882" s="343"/>
      <c r="C882" s="343"/>
      <c r="D882" s="343"/>
      <c r="E882" s="343"/>
      <c r="F882" s="607"/>
      <c r="G882" s="352"/>
      <c r="H882" s="281"/>
      <c r="I882" s="152"/>
      <c r="J882" s="152"/>
    </row>
    <row r="883" spans="1:10" s="341" customFormat="1" ht="15" hidden="1" customHeight="1" x14ac:dyDescent="0.2">
      <c r="A883" s="348"/>
      <c r="B883" s="343"/>
      <c r="C883" s="343"/>
      <c r="D883" s="343"/>
      <c r="E883" s="343"/>
      <c r="F883" s="607"/>
      <c r="G883" s="352"/>
      <c r="H883" s="281"/>
      <c r="I883" s="152"/>
      <c r="J883" s="152"/>
    </row>
    <row r="884" spans="1:10" s="341" customFormat="1" ht="15" hidden="1" customHeight="1" x14ac:dyDescent="0.2">
      <c r="A884" s="348"/>
      <c r="B884" s="343"/>
      <c r="C884" s="343"/>
      <c r="D884" s="343"/>
      <c r="E884" s="343"/>
      <c r="F884" s="607"/>
      <c r="G884" s="352"/>
      <c r="H884" s="281"/>
      <c r="I884" s="152"/>
      <c r="J884" s="152"/>
    </row>
    <row r="885" spans="1:10" s="341" customFormat="1" ht="15" hidden="1" customHeight="1" x14ac:dyDescent="0.2">
      <c r="A885" s="348"/>
      <c r="B885" s="343"/>
      <c r="C885" s="343"/>
      <c r="D885" s="343"/>
      <c r="E885" s="343"/>
      <c r="F885" s="607"/>
      <c r="G885" s="352"/>
      <c r="H885" s="281"/>
      <c r="I885" s="152"/>
      <c r="J885" s="152"/>
    </row>
    <row r="886" spans="1:10" s="341" customFormat="1" ht="15" hidden="1" customHeight="1" x14ac:dyDescent="0.2">
      <c r="A886" s="348"/>
      <c r="B886" s="343"/>
      <c r="C886" s="343"/>
      <c r="D886" s="343"/>
      <c r="E886" s="343"/>
      <c r="F886" s="607"/>
      <c r="G886" s="352"/>
      <c r="H886" s="281"/>
      <c r="I886" s="152"/>
      <c r="J886" s="152"/>
    </row>
    <row r="887" spans="1:10" s="341" customFormat="1" ht="15" hidden="1" customHeight="1" x14ac:dyDescent="0.2">
      <c r="A887" s="348"/>
      <c r="B887" s="343"/>
      <c r="C887" s="343"/>
      <c r="D887" s="343"/>
      <c r="E887" s="343"/>
      <c r="F887" s="607"/>
      <c r="G887" s="352"/>
      <c r="H887" s="281"/>
      <c r="I887" s="152"/>
      <c r="J887" s="152"/>
    </row>
    <row r="888" spans="1:10" s="341" customFormat="1" ht="15" hidden="1" customHeight="1" x14ac:dyDescent="0.2">
      <c r="A888" s="348"/>
      <c r="B888" s="343"/>
      <c r="C888" s="343"/>
      <c r="D888" s="343"/>
      <c r="E888" s="343"/>
      <c r="F888" s="607"/>
      <c r="G888" s="352"/>
      <c r="H888" s="281"/>
      <c r="I888" s="152"/>
      <c r="J888" s="152"/>
    </row>
    <row r="889" spans="1:10" s="341" customFormat="1" ht="15" hidden="1" customHeight="1" x14ac:dyDescent="0.2">
      <c r="A889" s="348"/>
      <c r="B889" s="343"/>
      <c r="C889" s="343"/>
      <c r="D889" s="343"/>
      <c r="E889" s="343"/>
      <c r="F889" s="607"/>
      <c r="G889" s="352"/>
      <c r="H889" s="281"/>
      <c r="I889" s="152"/>
      <c r="J889" s="152"/>
    </row>
    <row r="890" spans="1:10" s="341" customFormat="1" ht="15" hidden="1" customHeight="1" x14ac:dyDescent="0.2">
      <c r="A890" s="348"/>
      <c r="B890" s="343"/>
      <c r="C890" s="343"/>
      <c r="D890" s="343"/>
      <c r="E890" s="343"/>
      <c r="F890" s="607"/>
      <c r="G890" s="352"/>
      <c r="H890" s="281"/>
      <c r="I890" s="152"/>
      <c r="J890" s="152"/>
    </row>
    <row r="891" spans="1:10" s="341" customFormat="1" ht="15" hidden="1" customHeight="1" x14ac:dyDescent="0.2">
      <c r="A891" s="348"/>
      <c r="B891" s="343"/>
      <c r="C891" s="343"/>
      <c r="D891" s="343"/>
      <c r="E891" s="343"/>
      <c r="F891" s="607"/>
      <c r="G891" s="352"/>
      <c r="H891" s="281"/>
      <c r="I891" s="152"/>
      <c r="J891" s="152"/>
    </row>
    <row r="892" spans="1:10" s="341" customFormat="1" ht="15" hidden="1" customHeight="1" x14ac:dyDescent="0.2">
      <c r="A892" s="348"/>
      <c r="B892" s="343"/>
      <c r="C892" s="343"/>
      <c r="D892" s="343"/>
      <c r="E892" s="343"/>
      <c r="F892" s="607"/>
      <c r="G892" s="352"/>
      <c r="H892" s="281"/>
      <c r="I892" s="152"/>
      <c r="J892" s="152"/>
    </row>
    <row r="893" spans="1:10" s="341" customFormat="1" ht="15" hidden="1" customHeight="1" x14ac:dyDescent="0.2">
      <c r="A893" s="348"/>
      <c r="B893" s="343"/>
      <c r="C893" s="343"/>
      <c r="D893" s="343"/>
      <c r="E893" s="343"/>
      <c r="F893" s="607"/>
      <c r="G893" s="352"/>
      <c r="H893" s="281"/>
      <c r="I893" s="152"/>
      <c r="J893" s="152"/>
    </row>
    <row r="894" spans="1:10" s="341" customFormat="1" ht="15" hidden="1" customHeight="1" x14ac:dyDescent="0.2">
      <c r="A894" s="348"/>
      <c r="B894" s="343"/>
      <c r="C894" s="343"/>
      <c r="D894" s="343"/>
      <c r="E894" s="343"/>
      <c r="F894" s="607"/>
      <c r="G894" s="352"/>
      <c r="H894" s="281"/>
      <c r="I894" s="152"/>
      <c r="J894" s="152"/>
    </row>
    <row r="895" spans="1:10" s="341" customFormat="1" ht="15" hidden="1" customHeight="1" x14ac:dyDescent="0.2">
      <c r="A895" s="348"/>
      <c r="B895" s="343"/>
      <c r="C895" s="343"/>
      <c r="D895" s="343"/>
      <c r="E895" s="343"/>
      <c r="F895" s="607"/>
      <c r="G895" s="352"/>
      <c r="H895" s="281"/>
      <c r="I895" s="152"/>
      <c r="J895" s="152"/>
    </row>
    <row r="896" spans="1:10" s="341" customFormat="1" ht="15" hidden="1" customHeight="1" x14ac:dyDescent="0.2">
      <c r="A896" s="348"/>
      <c r="B896" s="343"/>
      <c r="C896" s="343"/>
      <c r="D896" s="343"/>
      <c r="E896" s="343"/>
      <c r="F896" s="607"/>
      <c r="G896" s="352"/>
      <c r="H896" s="281"/>
      <c r="I896" s="152"/>
      <c r="J896" s="152"/>
    </row>
    <row r="897" spans="1:10" s="341" customFormat="1" ht="15" hidden="1" customHeight="1" x14ac:dyDescent="0.2">
      <c r="A897" s="348"/>
      <c r="B897" s="343"/>
      <c r="C897" s="343"/>
      <c r="D897" s="343"/>
      <c r="E897" s="343"/>
      <c r="F897" s="607"/>
      <c r="G897" s="352"/>
      <c r="H897" s="281"/>
      <c r="I897" s="152"/>
      <c r="J897" s="152"/>
    </row>
    <row r="898" spans="1:10" s="341" customFormat="1" ht="15" hidden="1" customHeight="1" x14ac:dyDescent="0.2">
      <c r="A898" s="348"/>
      <c r="B898" s="343"/>
      <c r="C898" s="343"/>
      <c r="D898" s="343"/>
      <c r="E898" s="343"/>
      <c r="F898" s="607"/>
      <c r="G898" s="352"/>
      <c r="H898" s="281"/>
      <c r="I898" s="152"/>
      <c r="J898" s="152"/>
    </row>
    <row r="899" spans="1:10" s="341" customFormat="1" ht="15" hidden="1" customHeight="1" x14ac:dyDescent="0.2">
      <c r="A899" s="348"/>
      <c r="B899" s="343"/>
      <c r="C899" s="343"/>
      <c r="D899" s="343"/>
      <c r="E899" s="343"/>
      <c r="F899" s="607"/>
      <c r="G899" s="352"/>
      <c r="H899" s="281"/>
      <c r="I899" s="152"/>
      <c r="J899" s="152"/>
    </row>
    <row r="900" spans="1:10" s="341" customFormat="1" ht="15" hidden="1" customHeight="1" x14ac:dyDescent="0.2">
      <c r="A900" s="348"/>
      <c r="B900" s="343"/>
      <c r="C900" s="343"/>
      <c r="D900" s="343"/>
      <c r="E900" s="343"/>
      <c r="F900" s="607"/>
      <c r="G900" s="352"/>
      <c r="H900" s="281"/>
      <c r="I900" s="152"/>
      <c r="J900" s="152"/>
    </row>
    <row r="901" spans="1:10" s="341" customFormat="1" ht="15" hidden="1" customHeight="1" x14ac:dyDescent="0.2">
      <c r="A901" s="348"/>
      <c r="B901" s="343"/>
      <c r="C901" s="343"/>
      <c r="D901" s="343"/>
      <c r="E901" s="343"/>
      <c r="F901" s="607"/>
      <c r="G901" s="352"/>
      <c r="H901" s="281"/>
      <c r="I901" s="152"/>
      <c r="J901" s="152"/>
    </row>
    <row r="902" spans="1:10" s="341" customFormat="1" ht="15" hidden="1" customHeight="1" x14ac:dyDescent="0.2">
      <c r="A902" s="348"/>
      <c r="B902" s="343"/>
      <c r="C902" s="343"/>
      <c r="D902" s="343"/>
      <c r="E902" s="343"/>
      <c r="F902" s="607"/>
      <c r="G902" s="352"/>
      <c r="H902" s="281"/>
      <c r="I902" s="152"/>
      <c r="J902" s="152"/>
    </row>
    <row r="903" spans="1:10" s="341" customFormat="1" ht="15" hidden="1" customHeight="1" x14ac:dyDescent="0.2">
      <c r="A903" s="348"/>
      <c r="B903" s="343"/>
      <c r="C903" s="343"/>
      <c r="D903" s="343"/>
      <c r="E903" s="343"/>
      <c r="F903" s="607"/>
      <c r="G903" s="352"/>
      <c r="H903" s="281"/>
      <c r="I903" s="152"/>
      <c r="J903" s="152"/>
    </row>
    <row r="904" spans="1:10" s="341" customFormat="1" ht="15" hidden="1" customHeight="1" x14ac:dyDescent="0.2">
      <c r="A904" s="348"/>
      <c r="B904" s="343"/>
      <c r="C904" s="343"/>
      <c r="D904" s="343"/>
      <c r="E904" s="343"/>
      <c r="F904" s="607"/>
      <c r="G904" s="352"/>
      <c r="H904" s="281"/>
      <c r="I904" s="152"/>
      <c r="J904" s="152"/>
    </row>
    <row r="905" spans="1:10" s="341" customFormat="1" ht="15" hidden="1" customHeight="1" x14ac:dyDescent="0.2">
      <c r="A905" s="348"/>
      <c r="B905" s="343"/>
      <c r="C905" s="343"/>
      <c r="D905" s="343"/>
      <c r="E905" s="343"/>
      <c r="F905" s="607"/>
      <c r="G905" s="352"/>
      <c r="H905" s="281"/>
      <c r="I905" s="152"/>
      <c r="J905" s="152"/>
    </row>
    <row r="906" spans="1:10" s="341" customFormat="1" ht="15" hidden="1" customHeight="1" x14ac:dyDescent="0.2">
      <c r="A906" s="348"/>
      <c r="B906" s="343"/>
      <c r="C906" s="343"/>
      <c r="D906" s="343"/>
      <c r="E906" s="343"/>
      <c r="F906" s="607"/>
      <c r="G906" s="352"/>
      <c r="H906" s="281"/>
      <c r="I906" s="152"/>
      <c r="J906" s="152"/>
    </row>
    <row r="907" spans="1:10" s="341" customFormat="1" ht="15" hidden="1" customHeight="1" x14ac:dyDescent="0.2">
      <c r="A907" s="348"/>
      <c r="B907" s="343"/>
      <c r="C907" s="343"/>
      <c r="D907" s="343"/>
      <c r="E907" s="343"/>
      <c r="F907" s="607"/>
      <c r="G907" s="352"/>
      <c r="H907" s="281"/>
      <c r="I907" s="152"/>
      <c r="J907" s="152"/>
    </row>
    <row r="908" spans="1:10" s="341" customFormat="1" ht="15" hidden="1" customHeight="1" x14ac:dyDescent="0.2">
      <c r="A908" s="348"/>
      <c r="B908" s="343"/>
      <c r="C908" s="343"/>
      <c r="D908" s="343"/>
      <c r="E908" s="343"/>
      <c r="F908" s="607"/>
      <c r="G908" s="352"/>
      <c r="H908" s="281"/>
      <c r="I908" s="152"/>
      <c r="J908" s="152"/>
    </row>
    <row r="909" spans="1:10" s="341" customFormat="1" ht="15" hidden="1" customHeight="1" x14ac:dyDescent="0.2">
      <c r="A909" s="348"/>
      <c r="B909" s="343"/>
      <c r="C909" s="343"/>
      <c r="D909" s="343"/>
      <c r="E909" s="343"/>
      <c r="F909" s="607"/>
      <c r="G909" s="352"/>
      <c r="H909" s="281"/>
      <c r="I909" s="152"/>
      <c r="J909" s="152"/>
    </row>
    <row r="910" spans="1:10" s="341" customFormat="1" ht="15" hidden="1" customHeight="1" x14ac:dyDescent="0.2">
      <c r="A910" s="348"/>
      <c r="B910" s="343"/>
      <c r="C910" s="343"/>
      <c r="D910" s="343"/>
      <c r="E910" s="343"/>
      <c r="F910" s="607"/>
      <c r="G910" s="352"/>
      <c r="H910" s="281"/>
      <c r="I910" s="152"/>
      <c r="J910" s="152"/>
    </row>
    <row r="911" spans="1:10" s="341" customFormat="1" ht="15" hidden="1" customHeight="1" x14ac:dyDescent="0.2">
      <c r="A911" s="348"/>
      <c r="B911" s="343"/>
      <c r="C911" s="343"/>
      <c r="D911" s="343"/>
      <c r="E911" s="343"/>
      <c r="F911" s="607"/>
      <c r="G911" s="352"/>
      <c r="H911" s="281"/>
      <c r="I911" s="152"/>
      <c r="J911" s="152"/>
    </row>
    <row r="912" spans="1:10" s="341" customFormat="1" ht="15" hidden="1" customHeight="1" x14ac:dyDescent="0.2">
      <c r="A912" s="348"/>
      <c r="B912" s="343"/>
      <c r="C912" s="343"/>
      <c r="D912" s="343"/>
      <c r="E912" s="343"/>
      <c r="F912" s="607"/>
      <c r="G912" s="352"/>
      <c r="H912" s="281"/>
      <c r="I912" s="152"/>
      <c r="J912" s="152"/>
    </row>
    <row r="913" spans="1:10" s="341" customFormat="1" ht="15" hidden="1" customHeight="1" x14ac:dyDescent="0.2">
      <c r="A913" s="348"/>
      <c r="B913" s="343"/>
      <c r="C913" s="343"/>
      <c r="D913" s="343"/>
      <c r="E913" s="343"/>
      <c r="F913" s="607"/>
      <c r="G913" s="352"/>
      <c r="H913" s="281"/>
      <c r="I913" s="152"/>
      <c r="J913" s="152"/>
    </row>
    <row r="914" spans="1:10" s="341" customFormat="1" ht="15" hidden="1" customHeight="1" x14ac:dyDescent="0.2">
      <c r="A914" s="348"/>
      <c r="B914" s="343"/>
      <c r="C914" s="343"/>
      <c r="D914" s="343"/>
      <c r="E914" s="343"/>
      <c r="F914" s="607"/>
      <c r="G914" s="352"/>
      <c r="H914" s="281"/>
      <c r="I914" s="152"/>
      <c r="J914" s="152"/>
    </row>
    <row r="915" spans="1:10" s="341" customFormat="1" ht="15" hidden="1" customHeight="1" x14ac:dyDescent="0.2">
      <c r="A915" s="348"/>
      <c r="B915" s="343"/>
      <c r="C915" s="343"/>
      <c r="D915" s="343"/>
      <c r="E915" s="343"/>
      <c r="F915" s="607"/>
      <c r="G915" s="352"/>
      <c r="H915" s="281"/>
      <c r="I915" s="152"/>
      <c r="J915" s="152"/>
    </row>
    <row r="916" spans="1:10" s="341" customFormat="1" ht="15" hidden="1" customHeight="1" x14ac:dyDescent="0.2">
      <c r="A916" s="348"/>
      <c r="B916" s="343"/>
      <c r="C916" s="343"/>
      <c r="D916" s="343"/>
      <c r="E916" s="343"/>
      <c r="F916" s="607"/>
      <c r="G916" s="352"/>
      <c r="H916" s="281"/>
      <c r="I916" s="152"/>
      <c r="J916" s="152"/>
    </row>
    <row r="917" spans="1:10" s="341" customFormat="1" ht="15" hidden="1" customHeight="1" x14ac:dyDescent="0.2">
      <c r="A917" s="348"/>
      <c r="B917" s="343"/>
      <c r="C917" s="343"/>
      <c r="D917" s="343"/>
      <c r="E917" s="343"/>
      <c r="F917" s="607"/>
      <c r="G917" s="352"/>
      <c r="H917" s="281"/>
      <c r="I917" s="152"/>
      <c r="J917" s="152"/>
    </row>
    <row r="918" spans="1:10" s="341" customFormat="1" ht="15" hidden="1" customHeight="1" x14ac:dyDescent="0.2">
      <c r="A918" s="348"/>
      <c r="B918" s="343"/>
      <c r="C918" s="343"/>
      <c r="D918" s="343"/>
      <c r="E918" s="343"/>
      <c r="F918" s="607"/>
      <c r="G918" s="352"/>
      <c r="H918" s="281"/>
      <c r="I918" s="152"/>
      <c r="J918" s="152"/>
    </row>
    <row r="919" spans="1:10" s="341" customFormat="1" ht="15" hidden="1" customHeight="1" x14ac:dyDescent="0.2">
      <c r="A919" s="348"/>
      <c r="B919" s="343"/>
      <c r="C919" s="343"/>
      <c r="D919" s="343"/>
      <c r="E919" s="343"/>
      <c r="F919" s="607"/>
      <c r="G919" s="352"/>
      <c r="H919" s="281"/>
      <c r="I919" s="152"/>
      <c r="J919" s="152"/>
    </row>
    <row r="920" spans="1:10" s="341" customFormat="1" ht="15" hidden="1" customHeight="1" x14ac:dyDescent="0.2">
      <c r="A920" s="348"/>
      <c r="B920" s="343"/>
      <c r="C920" s="343"/>
      <c r="D920" s="343"/>
      <c r="E920" s="343"/>
      <c r="F920" s="607"/>
      <c r="G920" s="352"/>
      <c r="H920" s="281"/>
      <c r="I920" s="152"/>
      <c r="J920" s="152"/>
    </row>
    <row r="921" spans="1:10" s="341" customFormat="1" ht="15" hidden="1" customHeight="1" x14ac:dyDescent="0.2">
      <c r="A921" s="348"/>
      <c r="B921" s="343"/>
      <c r="C921" s="343"/>
      <c r="D921" s="343"/>
      <c r="E921" s="343"/>
      <c r="F921" s="607"/>
      <c r="G921" s="352"/>
      <c r="H921" s="281"/>
      <c r="I921" s="152"/>
      <c r="J921" s="152"/>
    </row>
    <row r="922" spans="1:10" s="341" customFormat="1" ht="15" hidden="1" customHeight="1" x14ac:dyDescent="0.2">
      <c r="A922" s="348"/>
      <c r="B922" s="343"/>
      <c r="C922" s="343"/>
      <c r="D922" s="343"/>
      <c r="E922" s="343"/>
      <c r="F922" s="607"/>
      <c r="G922" s="352"/>
      <c r="H922" s="281"/>
      <c r="I922" s="152"/>
      <c r="J922" s="152"/>
    </row>
    <row r="923" spans="1:10" s="341" customFormat="1" ht="15" hidden="1" customHeight="1" x14ac:dyDescent="0.2">
      <c r="A923" s="348"/>
      <c r="B923" s="343"/>
      <c r="C923" s="343"/>
      <c r="D923" s="343"/>
      <c r="E923" s="343"/>
      <c r="F923" s="607"/>
      <c r="G923" s="352"/>
      <c r="H923" s="281"/>
      <c r="I923" s="152"/>
      <c r="J923" s="152"/>
    </row>
    <row r="924" spans="1:10" s="341" customFormat="1" ht="15" hidden="1" customHeight="1" x14ac:dyDescent="0.2">
      <c r="A924" s="348"/>
      <c r="B924" s="343"/>
      <c r="C924" s="343"/>
      <c r="D924" s="343"/>
      <c r="E924" s="343"/>
      <c r="F924" s="607"/>
      <c r="G924" s="352"/>
      <c r="H924" s="281"/>
      <c r="I924" s="152"/>
      <c r="J924" s="152"/>
    </row>
    <row r="925" spans="1:10" s="341" customFormat="1" ht="15" hidden="1" customHeight="1" x14ac:dyDescent="0.2">
      <c r="A925" s="348"/>
      <c r="B925" s="343"/>
      <c r="C925" s="343"/>
      <c r="D925" s="343"/>
      <c r="E925" s="343"/>
      <c r="F925" s="607"/>
      <c r="G925" s="352"/>
      <c r="H925" s="281"/>
      <c r="I925" s="152"/>
      <c r="J925" s="152"/>
    </row>
    <row r="926" spans="1:10" s="341" customFormat="1" ht="15" hidden="1" customHeight="1" x14ac:dyDescent="0.2">
      <c r="A926" s="348"/>
      <c r="B926" s="343"/>
      <c r="C926" s="343"/>
      <c r="D926" s="343"/>
      <c r="E926" s="343"/>
      <c r="F926" s="607"/>
      <c r="G926" s="352"/>
      <c r="H926" s="281"/>
      <c r="I926" s="152"/>
      <c r="J926" s="152"/>
    </row>
    <row r="927" spans="1:10" s="341" customFormat="1" ht="15" hidden="1" customHeight="1" x14ac:dyDescent="0.2">
      <c r="A927" s="348"/>
      <c r="B927" s="343"/>
      <c r="C927" s="343"/>
      <c r="D927" s="343"/>
      <c r="E927" s="343"/>
      <c r="F927" s="607"/>
      <c r="G927" s="352"/>
      <c r="H927" s="281"/>
      <c r="I927" s="152"/>
      <c r="J927" s="152"/>
    </row>
    <row r="928" spans="1:10" s="341" customFormat="1" ht="15" hidden="1" customHeight="1" x14ac:dyDescent="0.2">
      <c r="A928" s="348"/>
      <c r="B928" s="343"/>
      <c r="C928" s="343"/>
      <c r="D928" s="343"/>
      <c r="E928" s="343"/>
      <c r="F928" s="607"/>
      <c r="G928" s="352"/>
      <c r="H928" s="281"/>
      <c r="I928" s="152"/>
      <c r="J928" s="152"/>
    </row>
    <row r="929" spans="1:10" s="341" customFormat="1" ht="15" hidden="1" customHeight="1" x14ac:dyDescent="0.2">
      <c r="A929" s="348"/>
      <c r="B929" s="343"/>
      <c r="C929" s="343"/>
      <c r="D929" s="343"/>
      <c r="E929" s="343"/>
      <c r="F929" s="607"/>
      <c r="G929" s="352"/>
      <c r="H929" s="281"/>
      <c r="I929" s="152"/>
      <c r="J929" s="152"/>
    </row>
    <row r="930" spans="1:10" s="341" customFormat="1" ht="15" hidden="1" customHeight="1" x14ac:dyDescent="0.2">
      <c r="A930" s="348"/>
      <c r="B930" s="343"/>
      <c r="C930" s="343"/>
      <c r="D930" s="343"/>
      <c r="E930" s="343"/>
      <c r="F930" s="607"/>
      <c r="G930" s="352"/>
      <c r="H930" s="281"/>
      <c r="I930" s="152"/>
      <c r="J930" s="152"/>
    </row>
    <row r="931" spans="1:10" s="341" customFormat="1" ht="15" hidden="1" customHeight="1" x14ac:dyDescent="0.2">
      <c r="A931" s="348"/>
      <c r="B931" s="343"/>
      <c r="C931" s="343"/>
      <c r="D931" s="343"/>
      <c r="E931" s="343"/>
      <c r="F931" s="607"/>
      <c r="G931" s="352"/>
      <c r="H931" s="281"/>
      <c r="I931" s="152"/>
      <c r="J931" s="152"/>
    </row>
    <row r="932" spans="1:10" s="341" customFormat="1" ht="15" hidden="1" customHeight="1" x14ac:dyDescent="0.2">
      <c r="A932" s="348"/>
      <c r="B932" s="343"/>
      <c r="C932" s="343"/>
      <c r="D932" s="343"/>
      <c r="E932" s="343"/>
      <c r="F932" s="607"/>
      <c r="G932" s="352"/>
      <c r="H932" s="281"/>
      <c r="I932" s="152"/>
      <c r="J932" s="152"/>
    </row>
    <row r="933" spans="1:10" s="341" customFormat="1" ht="15" hidden="1" customHeight="1" x14ac:dyDescent="0.2">
      <c r="A933" s="348"/>
      <c r="B933" s="343"/>
      <c r="C933" s="343"/>
      <c r="D933" s="343"/>
      <c r="E933" s="343"/>
      <c r="F933" s="607"/>
      <c r="G933" s="352"/>
      <c r="H933" s="281"/>
      <c r="I933" s="152"/>
      <c r="J933" s="152"/>
    </row>
    <row r="934" spans="1:10" s="341" customFormat="1" ht="15" hidden="1" customHeight="1" x14ac:dyDescent="0.2">
      <c r="A934" s="348"/>
      <c r="B934" s="343"/>
      <c r="C934" s="343"/>
      <c r="D934" s="343"/>
      <c r="E934" s="343"/>
      <c r="F934" s="607"/>
      <c r="G934" s="352"/>
      <c r="H934" s="281"/>
      <c r="I934" s="152"/>
      <c r="J934" s="152"/>
    </row>
    <row r="935" spans="1:10" s="341" customFormat="1" ht="15" hidden="1" customHeight="1" x14ac:dyDescent="0.2">
      <c r="A935" s="348"/>
      <c r="B935" s="343"/>
      <c r="C935" s="343"/>
      <c r="D935" s="343"/>
      <c r="E935" s="343"/>
      <c r="F935" s="607"/>
      <c r="G935" s="352"/>
      <c r="H935" s="281"/>
      <c r="I935" s="152"/>
      <c r="J935" s="152"/>
    </row>
    <row r="936" spans="1:10" s="341" customFormat="1" ht="15" hidden="1" customHeight="1" x14ac:dyDescent="0.2">
      <c r="A936" s="348"/>
      <c r="B936" s="343"/>
      <c r="C936" s="343"/>
      <c r="D936" s="343"/>
      <c r="E936" s="343"/>
      <c r="F936" s="607"/>
      <c r="G936" s="352"/>
      <c r="H936" s="281"/>
      <c r="I936" s="152"/>
      <c r="J936" s="152"/>
    </row>
    <row r="937" spans="1:10" s="341" customFormat="1" ht="15" hidden="1" customHeight="1" x14ac:dyDescent="0.2">
      <c r="A937" s="348"/>
      <c r="B937" s="343"/>
      <c r="C937" s="343"/>
      <c r="D937" s="343"/>
      <c r="E937" s="343"/>
      <c r="F937" s="607"/>
      <c r="G937" s="352"/>
      <c r="H937" s="281"/>
      <c r="I937" s="152"/>
      <c r="J937" s="152"/>
    </row>
    <row r="938" spans="1:10" s="341" customFormat="1" ht="15" hidden="1" customHeight="1" x14ac:dyDescent="0.2">
      <c r="A938" s="348"/>
      <c r="B938" s="343"/>
      <c r="C938" s="343"/>
      <c r="D938" s="343"/>
      <c r="E938" s="343"/>
      <c r="F938" s="607"/>
      <c r="G938" s="352"/>
      <c r="H938" s="281"/>
      <c r="I938" s="152"/>
      <c r="J938" s="152"/>
    </row>
    <row r="939" spans="1:10" s="341" customFormat="1" ht="15" hidden="1" customHeight="1" x14ac:dyDescent="0.2">
      <c r="A939" s="348"/>
      <c r="B939" s="343"/>
      <c r="C939" s="343"/>
      <c r="D939" s="343"/>
      <c r="E939" s="343"/>
      <c r="F939" s="607"/>
      <c r="G939" s="352"/>
      <c r="H939" s="281"/>
      <c r="I939" s="152"/>
      <c r="J939" s="152"/>
    </row>
    <row r="940" spans="1:10" s="341" customFormat="1" ht="15" hidden="1" customHeight="1" x14ac:dyDescent="0.2">
      <c r="A940" s="348"/>
      <c r="B940" s="343"/>
      <c r="C940" s="343"/>
      <c r="D940" s="343"/>
      <c r="E940" s="343"/>
      <c r="F940" s="607"/>
      <c r="G940" s="352"/>
      <c r="H940" s="281"/>
      <c r="I940" s="152"/>
      <c r="J940" s="152"/>
    </row>
    <row r="941" spans="1:10" s="341" customFormat="1" ht="15" hidden="1" customHeight="1" x14ac:dyDescent="0.2">
      <c r="A941" s="348"/>
      <c r="B941" s="343"/>
      <c r="C941" s="343"/>
      <c r="D941" s="343"/>
      <c r="E941" s="343"/>
      <c r="F941" s="607"/>
      <c r="G941" s="352"/>
      <c r="H941" s="281"/>
      <c r="I941" s="152"/>
      <c r="J941" s="152"/>
    </row>
    <row r="942" spans="1:10" s="341" customFormat="1" ht="15" hidden="1" customHeight="1" x14ac:dyDescent="0.2">
      <c r="A942" s="348"/>
      <c r="B942" s="343"/>
      <c r="C942" s="343"/>
      <c r="D942" s="343"/>
      <c r="E942" s="343"/>
      <c r="F942" s="607"/>
      <c r="G942" s="352"/>
      <c r="H942" s="281"/>
      <c r="I942" s="152"/>
      <c r="J942" s="152"/>
    </row>
    <row r="943" spans="1:10" s="341" customFormat="1" ht="15" hidden="1" customHeight="1" x14ac:dyDescent="0.2">
      <c r="A943" s="348"/>
      <c r="B943" s="343"/>
      <c r="C943" s="343"/>
      <c r="D943" s="343"/>
      <c r="E943" s="343"/>
      <c r="F943" s="607"/>
      <c r="G943" s="352"/>
      <c r="H943" s="281"/>
      <c r="I943" s="152"/>
      <c r="J943" s="152"/>
    </row>
    <row r="944" spans="1:10" s="341" customFormat="1" ht="15" hidden="1" customHeight="1" x14ac:dyDescent="0.2">
      <c r="A944" s="348"/>
      <c r="B944" s="343"/>
      <c r="C944" s="343"/>
      <c r="D944" s="343"/>
      <c r="E944" s="343"/>
      <c r="F944" s="607"/>
      <c r="G944" s="352"/>
      <c r="H944" s="281"/>
      <c r="I944" s="152"/>
      <c r="J944" s="152"/>
    </row>
    <row r="945" spans="1:10" s="341" customFormat="1" ht="15" hidden="1" customHeight="1" x14ac:dyDescent="0.2">
      <c r="A945" s="348"/>
      <c r="B945" s="343"/>
      <c r="C945" s="343"/>
      <c r="D945" s="343"/>
      <c r="E945" s="343"/>
      <c r="F945" s="607"/>
      <c r="G945" s="352"/>
      <c r="H945" s="281"/>
      <c r="I945" s="152"/>
      <c r="J945" s="152"/>
    </row>
    <row r="946" spans="1:10" s="341" customFormat="1" ht="15" hidden="1" customHeight="1" x14ac:dyDescent="0.2">
      <c r="A946" s="348"/>
      <c r="B946" s="343"/>
      <c r="C946" s="343"/>
      <c r="D946" s="343"/>
      <c r="E946" s="343"/>
      <c r="F946" s="607"/>
      <c r="G946" s="352"/>
      <c r="H946" s="281"/>
      <c r="I946" s="152"/>
      <c r="J946" s="152"/>
    </row>
    <row r="947" spans="1:10" s="341" customFormat="1" ht="15" hidden="1" customHeight="1" x14ac:dyDescent="0.2">
      <c r="A947" s="348"/>
      <c r="B947" s="343"/>
      <c r="C947" s="343"/>
      <c r="D947" s="343"/>
      <c r="E947" s="343"/>
      <c r="F947" s="607"/>
      <c r="G947" s="352"/>
      <c r="H947" s="281"/>
      <c r="I947" s="152"/>
      <c r="J947" s="152"/>
    </row>
    <row r="948" spans="1:10" s="341" customFormat="1" ht="15" hidden="1" customHeight="1" x14ac:dyDescent="0.2">
      <c r="A948" s="348"/>
      <c r="B948" s="343"/>
      <c r="C948" s="343"/>
      <c r="D948" s="343"/>
      <c r="E948" s="343"/>
      <c r="F948" s="607"/>
      <c r="G948" s="352"/>
      <c r="H948" s="281"/>
      <c r="I948" s="152"/>
      <c r="J948" s="152"/>
    </row>
    <row r="949" spans="1:10" s="341" customFormat="1" ht="15" hidden="1" customHeight="1" x14ac:dyDescent="0.2">
      <c r="A949" s="348"/>
      <c r="B949" s="343"/>
      <c r="C949" s="343"/>
      <c r="D949" s="343"/>
      <c r="E949" s="343"/>
      <c r="F949" s="607"/>
      <c r="G949" s="352"/>
      <c r="H949" s="281"/>
      <c r="I949" s="152"/>
      <c r="J949" s="152"/>
    </row>
    <row r="950" spans="1:10" s="341" customFormat="1" ht="15" hidden="1" customHeight="1" x14ac:dyDescent="0.2">
      <c r="A950" s="348"/>
      <c r="B950" s="343"/>
      <c r="C950" s="343"/>
      <c r="D950" s="343"/>
      <c r="E950" s="343"/>
      <c r="F950" s="607"/>
      <c r="G950" s="352"/>
      <c r="H950" s="281"/>
      <c r="I950" s="152"/>
      <c r="J950" s="152"/>
    </row>
    <row r="951" spans="1:10" s="341" customFormat="1" ht="15" hidden="1" customHeight="1" x14ac:dyDescent="0.2">
      <c r="A951" s="348"/>
      <c r="B951" s="343"/>
      <c r="C951" s="343"/>
      <c r="D951" s="343"/>
      <c r="E951" s="343"/>
      <c r="F951" s="607"/>
      <c r="G951" s="352"/>
      <c r="H951" s="281"/>
      <c r="I951" s="152"/>
      <c r="J951" s="152"/>
    </row>
    <row r="952" spans="1:10" s="341" customFormat="1" ht="15" hidden="1" customHeight="1" x14ac:dyDescent="0.2">
      <c r="A952" s="348"/>
      <c r="B952" s="343"/>
      <c r="C952" s="343"/>
      <c r="D952" s="343"/>
      <c r="E952" s="343"/>
      <c r="F952" s="607"/>
      <c r="G952" s="352"/>
      <c r="H952" s="281"/>
      <c r="I952" s="152"/>
      <c r="J952" s="152"/>
    </row>
    <row r="953" spans="1:10" s="341" customFormat="1" ht="15" hidden="1" customHeight="1" x14ac:dyDescent="0.2">
      <c r="A953" s="348"/>
      <c r="B953" s="343"/>
      <c r="C953" s="343"/>
      <c r="D953" s="343"/>
      <c r="E953" s="343"/>
      <c r="F953" s="607"/>
      <c r="G953" s="352"/>
      <c r="H953" s="281"/>
      <c r="I953" s="152"/>
      <c r="J953" s="152"/>
    </row>
    <row r="954" spans="1:10" s="341" customFormat="1" ht="15" hidden="1" customHeight="1" x14ac:dyDescent="0.2">
      <c r="A954" s="348"/>
      <c r="B954" s="343"/>
      <c r="C954" s="343"/>
      <c r="D954" s="343"/>
      <c r="E954" s="343"/>
      <c r="F954" s="607"/>
      <c r="G954" s="352"/>
      <c r="H954" s="281"/>
      <c r="I954" s="152"/>
      <c r="J954" s="152"/>
    </row>
    <row r="955" spans="1:10" s="341" customFormat="1" ht="15" hidden="1" customHeight="1" x14ac:dyDescent="0.2">
      <c r="A955" s="348"/>
      <c r="B955" s="343"/>
      <c r="C955" s="343"/>
      <c r="D955" s="343"/>
      <c r="E955" s="343"/>
      <c r="F955" s="607"/>
      <c r="G955" s="352"/>
      <c r="H955" s="281"/>
      <c r="I955" s="152"/>
      <c r="J955" s="152"/>
    </row>
    <row r="956" spans="1:10" s="341" customFormat="1" ht="15" hidden="1" customHeight="1" x14ac:dyDescent="0.2">
      <c r="A956" s="348"/>
      <c r="B956" s="343"/>
      <c r="C956" s="343"/>
      <c r="D956" s="343"/>
      <c r="E956" s="343"/>
      <c r="F956" s="607"/>
      <c r="G956" s="352"/>
      <c r="H956" s="281"/>
      <c r="I956" s="152"/>
      <c r="J956" s="152"/>
    </row>
    <row r="957" spans="1:10" s="341" customFormat="1" ht="15" hidden="1" customHeight="1" x14ac:dyDescent="0.2">
      <c r="A957" s="348"/>
      <c r="B957" s="343"/>
      <c r="C957" s="343"/>
      <c r="D957" s="343"/>
      <c r="E957" s="343"/>
      <c r="F957" s="607"/>
      <c r="G957" s="352"/>
      <c r="H957" s="281"/>
      <c r="I957" s="152"/>
      <c r="J957" s="152"/>
    </row>
    <row r="958" spans="1:10" s="341" customFormat="1" ht="15" hidden="1" customHeight="1" x14ac:dyDescent="0.2">
      <c r="A958" s="348"/>
      <c r="B958" s="343"/>
      <c r="C958" s="343"/>
      <c r="D958" s="343"/>
      <c r="E958" s="343"/>
      <c r="F958" s="607"/>
      <c r="G958" s="352"/>
      <c r="H958" s="281"/>
      <c r="I958" s="152"/>
      <c r="J958" s="152"/>
    </row>
    <row r="959" spans="1:10" s="341" customFormat="1" ht="15" hidden="1" customHeight="1" x14ac:dyDescent="0.2">
      <c r="A959" s="348"/>
      <c r="B959" s="343"/>
      <c r="C959" s="343"/>
      <c r="D959" s="343"/>
      <c r="E959" s="343"/>
      <c r="F959" s="607"/>
      <c r="G959" s="352"/>
      <c r="H959" s="281"/>
      <c r="I959" s="152"/>
      <c r="J959" s="152"/>
    </row>
    <row r="960" spans="1:10" s="341" customFormat="1" ht="15" hidden="1" customHeight="1" x14ac:dyDescent="0.2">
      <c r="A960" s="348"/>
      <c r="B960" s="343"/>
      <c r="C960" s="343"/>
      <c r="D960" s="343"/>
      <c r="E960" s="343"/>
      <c r="F960" s="607"/>
      <c r="G960" s="352"/>
      <c r="H960" s="281"/>
      <c r="I960" s="152"/>
      <c r="J960" s="152"/>
    </row>
    <row r="961" spans="1:10" s="341" customFormat="1" ht="15" hidden="1" customHeight="1" x14ac:dyDescent="0.2">
      <c r="A961" s="348"/>
      <c r="B961" s="343"/>
      <c r="C961" s="343"/>
      <c r="D961" s="343"/>
      <c r="E961" s="343"/>
      <c r="F961" s="607"/>
      <c r="G961" s="352"/>
      <c r="H961" s="281"/>
      <c r="I961" s="152"/>
      <c r="J961" s="152"/>
    </row>
    <row r="962" spans="1:10" s="341" customFormat="1" ht="15" hidden="1" customHeight="1" x14ac:dyDescent="0.2">
      <c r="A962" s="348"/>
      <c r="B962" s="343"/>
      <c r="C962" s="343"/>
      <c r="D962" s="343"/>
      <c r="E962" s="343"/>
      <c r="F962" s="607"/>
      <c r="G962" s="352"/>
      <c r="H962" s="281"/>
      <c r="I962" s="152"/>
      <c r="J962" s="152"/>
    </row>
    <row r="963" spans="1:10" s="341" customFormat="1" ht="15" hidden="1" customHeight="1" x14ac:dyDescent="0.2">
      <c r="A963" s="348"/>
      <c r="B963" s="343"/>
      <c r="C963" s="343"/>
      <c r="D963" s="343"/>
      <c r="E963" s="343"/>
      <c r="F963" s="607"/>
      <c r="G963" s="352"/>
      <c r="H963" s="281"/>
      <c r="I963" s="152"/>
      <c r="J963" s="152"/>
    </row>
    <row r="964" spans="1:10" s="341" customFormat="1" ht="15" hidden="1" customHeight="1" x14ac:dyDescent="0.2">
      <c r="A964" s="348"/>
      <c r="B964" s="343"/>
      <c r="C964" s="343"/>
      <c r="D964" s="343"/>
      <c r="E964" s="343"/>
      <c r="F964" s="607"/>
      <c r="G964" s="352"/>
      <c r="H964" s="281"/>
      <c r="I964" s="152"/>
      <c r="J964" s="152"/>
    </row>
    <row r="965" spans="1:10" s="341" customFormat="1" ht="15" hidden="1" customHeight="1" x14ac:dyDescent="0.2">
      <c r="A965" s="348"/>
      <c r="B965" s="343"/>
      <c r="C965" s="343"/>
      <c r="D965" s="343"/>
      <c r="E965" s="343"/>
      <c r="F965" s="607"/>
      <c r="G965" s="352"/>
      <c r="H965" s="281"/>
      <c r="I965" s="152"/>
      <c r="J965" s="152"/>
    </row>
    <row r="966" spans="1:10" s="341" customFormat="1" ht="15" hidden="1" customHeight="1" x14ac:dyDescent="0.2">
      <c r="A966" s="348"/>
      <c r="B966" s="343"/>
      <c r="C966" s="343"/>
      <c r="D966" s="343"/>
      <c r="E966" s="343"/>
      <c r="F966" s="607"/>
      <c r="G966" s="352"/>
      <c r="H966" s="281"/>
      <c r="I966" s="152"/>
      <c r="J966" s="152"/>
    </row>
    <row r="967" spans="1:10" s="341" customFormat="1" ht="15" hidden="1" customHeight="1" x14ac:dyDescent="0.2">
      <c r="A967" s="348"/>
      <c r="B967" s="343"/>
      <c r="C967" s="343"/>
      <c r="D967" s="343"/>
      <c r="E967" s="343"/>
      <c r="F967" s="607"/>
      <c r="G967" s="352"/>
      <c r="H967" s="281"/>
      <c r="I967" s="152"/>
      <c r="J967" s="152"/>
    </row>
    <row r="968" spans="1:10" s="341" customFormat="1" ht="15" hidden="1" customHeight="1" x14ac:dyDescent="0.2">
      <c r="A968" s="348"/>
      <c r="B968" s="343"/>
      <c r="C968" s="343"/>
      <c r="D968" s="343"/>
      <c r="E968" s="343"/>
      <c r="F968" s="607"/>
      <c r="G968" s="352"/>
      <c r="H968" s="281"/>
      <c r="I968" s="152"/>
      <c r="J968" s="152"/>
    </row>
    <row r="969" spans="1:10" s="341" customFormat="1" ht="15" hidden="1" customHeight="1" x14ac:dyDescent="0.2">
      <c r="A969" s="348"/>
      <c r="B969" s="343"/>
      <c r="C969" s="343"/>
      <c r="D969" s="343"/>
      <c r="E969" s="343"/>
      <c r="F969" s="607"/>
      <c r="G969" s="352"/>
      <c r="H969" s="281"/>
      <c r="I969" s="152"/>
      <c r="J969" s="152"/>
    </row>
    <row r="970" spans="1:10" s="341" customFormat="1" ht="15" hidden="1" customHeight="1" x14ac:dyDescent="0.2">
      <c r="A970" s="348"/>
      <c r="B970" s="343"/>
      <c r="C970" s="343"/>
      <c r="D970" s="343"/>
      <c r="E970" s="343"/>
      <c r="F970" s="607"/>
      <c r="G970" s="352"/>
      <c r="H970" s="281"/>
      <c r="I970" s="152"/>
      <c r="J970" s="152"/>
    </row>
    <row r="971" spans="1:10" s="341" customFormat="1" ht="15" hidden="1" customHeight="1" x14ac:dyDescent="0.2">
      <c r="A971" s="348"/>
      <c r="B971" s="343"/>
      <c r="C971" s="343"/>
      <c r="D971" s="343"/>
      <c r="E971" s="343"/>
      <c r="F971" s="607"/>
      <c r="G971" s="352"/>
      <c r="H971" s="281"/>
      <c r="I971" s="152"/>
      <c r="J971" s="152"/>
    </row>
    <row r="972" spans="1:10" s="341" customFormat="1" ht="15" hidden="1" customHeight="1" x14ac:dyDescent="0.2">
      <c r="A972" s="348"/>
      <c r="B972" s="343"/>
      <c r="C972" s="343"/>
      <c r="D972" s="343"/>
      <c r="E972" s="343"/>
      <c r="F972" s="607"/>
      <c r="G972" s="352"/>
      <c r="H972" s="281"/>
      <c r="I972" s="152"/>
      <c r="J972" s="152"/>
    </row>
    <row r="973" spans="1:10" s="341" customFormat="1" ht="15" hidden="1" customHeight="1" x14ac:dyDescent="0.2">
      <c r="A973" s="348"/>
      <c r="B973" s="343"/>
      <c r="C973" s="343"/>
      <c r="D973" s="343"/>
      <c r="E973" s="343"/>
      <c r="F973" s="607"/>
      <c r="G973" s="352"/>
      <c r="H973" s="281"/>
      <c r="I973" s="152"/>
      <c r="J973" s="152"/>
    </row>
    <row r="974" spans="1:10" s="341" customFormat="1" ht="15" hidden="1" customHeight="1" x14ac:dyDescent="0.2">
      <c r="A974" s="348"/>
      <c r="B974" s="343"/>
      <c r="C974" s="343"/>
      <c r="D974" s="343"/>
      <c r="E974" s="343"/>
      <c r="F974" s="607"/>
      <c r="G974" s="352"/>
      <c r="H974" s="281"/>
      <c r="I974" s="152"/>
      <c r="J974" s="152"/>
    </row>
    <row r="975" spans="1:10" s="341" customFormat="1" ht="15" hidden="1" customHeight="1" x14ac:dyDescent="0.2">
      <c r="A975" s="348"/>
      <c r="B975" s="343"/>
      <c r="C975" s="343"/>
      <c r="D975" s="343"/>
      <c r="E975" s="343"/>
      <c r="F975" s="607"/>
      <c r="G975" s="352"/>
      <c r="H975" s="281"/>
      <c r="I975" s="152"/>
      <c r="J975" s="152"/>
    </row>
    <row r="976" spans="1:10" s="341" customFormat="1" ht="15" hidden="1" customHeight="1" x14ac:dyDescent="0.2">
      <c r="A976" s="348"/>
      <c r="B976" s="343"/>
      <c r="C976" s="343"/>
      <c r="D976" s="343"/>
      <c r="E976" s="343"/>
      <c r="F976" s="607"/>
      <c r="G976" s="352"/>
      <c r="H976" s="281"/>
      <c r="I976" s="152"/>
      <c r="J976" s="152"/>
    </row>
    <row r="977" spans="1:10" s="341" customFormat="1" ht="15" hidden="1" customHeight="1" x14ac:dyDescent="0.2">
      <c r="A977" s="348"/>
      <c r="B977" s="343"/>
      <c r="C977" s="343"/>
      <c r="D977" s="343"/>
      <c r="E977" s="343"/>
      <c r="F977" s="607"/>
      <c r="G977" s="352"/>
      <c r="H977" s="281"/>
      <c r="I977" s="152"/>
      <c r="J977" s="152"/>
    </row>
    <row r="978" spans="1:10" s="341" customFormat="1" ht="15" hidden="1" customHeight="1" x14ac:dyDescent="0.2">
      <c r="A978" s="348"/>
      <c r="B978" s="343"/>
      <c r="C978" s="343"/>
      <c r="D978" s="343"/>
      <c r="E978" s="343"/>
      <c r="F978" s="607"/>
      <c r="G978" s="352"/>
      <c r="H978" s="281"/>
      <c r="I978" s="152"/>
      <c r="J978" s="152"/>
    </row>
    <row r="979" spans="1:10" s="341" customFormat="1" ht="15" hidden="1" customHeight="1" x14ac:dyDescent="0.2">
      <c r="A979" s="348"/>
      <c r="B979" s="343"/>
      <c r="C979" s="343"/>
      <c r="D979" s="343"/>
      <c r="E979" s="343"/>
      <c r="F979" s="607"/>
      <c r="G979" s="352"/>
      <c r="H979" s="281"/>
      <c r="I979" s="152"/>
      <c r="J979" s="152"/>
    </row>
    <row r="980" spans="1:10" s="341" customFormat="1" ht="15" hidden="1" customHeight="1" x14ac:dyDescent="0.2">
      <c r="A980" s="348"/>
      <c r="B980" s="343"/>
      <c r="C980" s="343"/>
      <c r="D980" s="343"/>
      <c r="E980" s="343"/>
      <c r="F980" s="607"/>
      <c r="G980" s="352"/>
      <c r="H980" s="281"/>
      <c r="I980" s="152"/>
      <c r="J980" s="152"/>
    </row>
    <row r="981" spans="1:10" s="341" customFormat="1" ht="15" hidden="1" customHeight="1" x14ac:dyDescent="0.2">
      <c r="A981" s="348"/>
      <c r="B981" s="343"/>
      <c r="C981" s="343"/>
      <c r="D981" s="343"/>
      <c r="E981" s="343"/>
      <c r="F981" s="607"/>
      <c r="G981" s="352"/>
      <c r="H981" s="281"/>
      <c r="I981" s="152"/>
      <c r="J981" s="152"/>
    </row>
    <row r="982" spans="1:10" s="341" customFormat="1" ht="15" hidden="1" customHeight="1" x14ac:dyDescent="0.2">
      <c r="A982" s="348"/>
      <c r="B982" s="343"/>
      <c r="C982" s="343"/>
      <c r="D982" s="343"/>
      <c r="E982" s="343"/>
      <c r="F982" s="607"/>
      <c r="G982" s="352"/>
      <c r="H982" s="281"/>
      <c r="I982" s="152"/>
      <c r="J982" s="152"/>
    </row>
    <row r="983" spans="1:10" s="341" customFormat="1" ht="15" hidden="1" customHeight="1" x14ac:dyDescent="0.2">
      <c r="A983" s="348"/>
      <c r="B983" s="343"/>
      <c r="C983" s="343"/>
      <c r="D983" s="343"/>
      <c r="E983" s="343"/>
      <c r="F983" s="607"/>
      <c r="G983" s="352"/>
      <c r="H983" s="281"/>
      <c r="I983" s="152"/>
      <c r="J983" s="152"/>
    </row>
    <row r="984" spans="1:10" s="341" customFormat="1" ht="15" hidden="1" customHeight="1" x14ac:dyDescent="0.2">
      <c r="A984" s="348"/>
      <c r="B984" s="343"/>
      <c r="C984" s="343"/>
      <c r="D984" s="343"/>
      <c r="E984" s="343"/>
      <c r="F984" s="607"/>
      <c r="G984" s="352"/>
      <c r="H984" s="281"/>
      <c r="I984" s="152"/>
      <c r="J984" s="152"/>
    </row>
    <row r="985" spans="1:10" s="341" customFormat="1" ht="15" hidden="1" customHeight="1" x14ac:dyDescent="0.2">
      <c r="A985" s="348"/>
      <c r="B985" s="343"/>
      <c r="C985" s="343"/>
      <c r="D985" s="343"/>
      <c r="E985" s="343"/>
      <c r="F985" s="607"/>
      <c r="G985" s="352"/>
      <c r="H985" s="281"/>
      <c r="I985" s="152"/>
      <c r="J985" s="152"/>
    </row>
    <row r="986" spans="1:10" s="341" customFormat="1" ht="15" hidden="1" customHeight="1" x14ac:dyDescent="0.2">
      <c r="A986" s="348"/>
      <c r="B986" s="343"/>
      <c r="C986" s="343"/>
      <c r="D986" s="343"/>
      <c r="E986" s="343"/>
      <c r="F986" s="607"/>
      <c r="G986" s="352"/>
      <c r="H986" s="281"/>
      <c r="I986" s="152"/>
      <c r="J986" s="152"/>
    </row>
    <row r="987" spans="1:10" s="341" customFormat="1" ht="15" hidden="1" customHeight="1" x14ac:dyDescent="0.2">
      <c r="A987" s="348"/>
      <c r="B987" s="343"/>
      <c r="C987" s="343"/>
      <c r="D987" s="343"/>
      <c r="E987" s="343"/>
      <c r="F987" s="607"/>
      <c r="G987" s="352"/>
      <c r="H987" s="281"/>
      <c r="I987" s="152"/>
      <c r="J987" s="152"/>
    </row>
    <row r="988" spans="1:10" s="341" customFormat="1" ht="15" hidden="1" customHeight="1" x14ac:dyDescent="0.2">
      <c r="A988" s="348"/>
      <c r="B988" s="343"/>
      <c r="C988" s="343"/>
      <c r="D988" s="343"/>
      <c r="E988" s="343"/>
      <c r="F988" s="607"/>
      <c r="G988" s="352"/>
      <c r="H988" s="281"/>
      <c r="I988" s="152"/>
      <c r="J988" s="152"/>
    </row>
    <row r="989" spans="1:10" s="341" customFormat="1" ht="15" hidden="1" customHeight="1" x14ac:dyDescent="0.2">
      <c r="A989" s="348"/>
      <c r="B989" s="343"/>
      <c r="C989" s="343"/>
      <c r="D989" s="343"/>
      <c r="E989" s="343"/>
      <c r="F989" s="607"/>
      <c r="G989" s="352"/>
      <c r="H989" s="281"/>
      <c r="I989" s="152"/>
      <c r="J989" s="152"/>
    </row>
    <row r="990" spans="1:10" s="341" customFormat="1" ht="15" hidden="1" customHeight="1" x14ac:dyDescent="0.2">
      <c r="A990" s="348"/>
      <c r="B990" s="343"/>
      <c r="C990" s="343"/>
      <c r="D990" s="343"/>
      <c r="E990" s="343"/>
      <c r="F990" s="607"/>
      <c r="G990" s="352"/>
      <c r="H990" s="281"/>
      <c r="I990" s="152"/>
      <c r="J990" s="152"/>
    </row>
    <row r="991" spans="1:10" s="341" customFormat="1" ht="15" hidden="1" customHeight="1" x14ac:dyDescent="0.2">
      <c r="A991" s="348"/>
      <c r="B991" s="343"/>
      <c r="C991" s="343"/>
      <c r="D991" s="343"/>
      <c r="E991" s="343"/>
      <c r="F991" s="607"/>
      <c r="G991" s="352"/>
      <c r="H991" s="281"/>
      <c r="I991" s="152"/>
      <c r="J991" s="152"/>
    </row>
    <row r="992" spans="1:10" s="341" customFormat="1" ht="15" hidden="1" customHeight="1" x14ac:dyDescent="0.2">
      <c r="A992" s="348"/>
      <c r="B992" s="343"/>
      <c r="C992" s="343"/>
      <c r="D992" s="343"/>
      <c r="E992" s="343"/>
      <c r="F992" s="607"/>
      <c r="G992" s="352"/>
      <c r="H992" s="281"/>
      <c r="I992" s="152"/>
      <c r="J992" s="152"/>
    </row>
    <row r="993" spans="1:16" s="341" customFormat="1" ht="15" hidden="1" customHeight="1" x14ac:dyDescent="0.2">
      <c r="A993" s="348"/>
      <c r="B993" s="343"/>
      <c r="C993" s="343"/>
      <c r="D993" s="343"/>
      <c r="E993" s="343"/>
      <c r="F993" s="607"/>
      <c r="G993" s="352"/>
      <c r="H993" s="281"/>
      <c r="I993" s="152"/>
      <c r="J993" s="152"/>
    </row>
    <row r="994" spans="1:16" s="341" customFormat="1" ht="15" hidden="1" customHeight="1" x14ac:dyDescent="0.2">
      <c r="A994" s="348"/>
      <c r="B994" s="343"/>
      <c r="C994" s="343"/>
      <c r="D994" s="343"/>
      <c r="E994" s="343"/>
      <c r="F994" s="607"/>
      <c r="G994" s="352"/>
      <c r="H994" s="281"/>
      <c r="I994" s="152"/>
      <c r="J994" s="152"/>
    </row>
    <row r="995" spans="1:16" s="341" customFormat="1" ht="15" hidden="1" customHeight="1" x14ac:dyDescent="0.2">
      <c r="A995" s="348"/>
      <c r="B995" s="343"/>
      <c r="C995" s="343"/>
      <c r="D995" s="343"/>
      <c r="E995" s="343"/>
      <c r="F995" s="607"/>
      <c r="G995" s="352"/>
      <c r="H995" s="281"/>
      <c r="I995" s="152"/>
      <c r="J995" s="152"/>
    </row>
    <row r="996" spans="1:16" s="341" customFormat="1" ht="15" hidden="1" customHeight="1" x14ac:dyDescent="0.2">
      <c r="A996" s="348"/>
      <c r="B996" s="343"/>
      <c r="C996" s="343"/>
      <c r="D996" s="343"/>
      <c r="E996" s="343"/>
      <c r="F996" s="607"/>
      <c r="G996" s="352"/>
      <c r="H996" s="281"/>
      <c r="I996" s="152"/>
      <c r="J996" s="152"/>
    </row>
    <row r="997" spans="1:16" s="341" customFormat="1" ht="15" hidden="1" customHeight="1" x14ac:dyDescent="0.2">
      <c r="A997" s="348"/>
      <c r="B997" s="343"/>
      <c r="C997" s="343"/>
      <c r="D997" s="343"/>
      <c r="E997" s="343"/>
      <c r="F997" s="607"/>
      <c r="G997" s="352"/>
      <c r="H997" s="281"/>
      <c r="I997" s="152"/>
      <c r="J997" s="152"/>
    </row>
    <row r="998" spans="1:16" s="341" customFormat="1" ht="15" hidden="1" customHeight="1" x14ac:dyDescent="0.2">
      <c r="A998" s="348"/>
      <c r="B998" s="343"/>
      <c r="C998" s="343"/>
      <c r="D998" s="343"/>
      <c r="E998" s="343"/>
      <c r="F998" s="607"/>
      <c r="G998" s="352"/>
      <c r="H998" s="281"/>
      <c r="I998" s="152"/>
      <c r="J998" s="152"/>
    </row>
    <row r="999" spans="1:16" s="341" customFormat="1" ht="15" hidden="1" customHeight="1" x14ac:dyDescent="0.2">
      <c r="A999" s="348"/>
      <c r="B999" s="343"/>
      <c r="C999" s="343"/>
      <c r="D999" s="343"/>
      <c r="E999" s="343"/>
      <c r="F999" s="608"/>
      <c r="G999" s="352"/>
      <c r="H999" s="281"/>
      <c r="I999" s="152"/>
      <c r="J999" s="152"/>
    </row>
    <row r="1000" spans="1:16" ht="15" customHeight="1" x14ac:dyDescent="0.2">
      <c r="A1000" s="283" t="s">
        <v>1</v>
      </c>
      <c r="B1000" s="125" t="s">
        <v>181</v>
      </c>
      <c r="H1000" s="28" t="s">
        <v>330</v>
      </c>
      <c r="I1000" s="553">
        <f>'Seite 1'!$O$18</f>
        <v>0</v>
      </c>
      <c r="J1000" s="555"/>
      <c r="M1000" s="274"/>
      <c r="N1000" s="274"/>
      <c r="O1000" s="274"/>
      <c r="P1000" s="274"/>
    </row>
    <row r="1001" spans="1:16" ht="15" customHeight="1" x14ac:dyDescent="0.2">
      <c r="A1001" s="284"/>
      <c r="B1001" s="285"/>
      <c r="C1001" s="285"/>
      <c r="D1001" s="285"/>
      <c r="H1001" s="28" t="s">
        <v>332</v>
      </c>
      <c r="I1001" s="553" t="str">
        <f>'Seite 1'!$Z$14</f>
        <v/>
      </c>
      <c r="J1001" s="555"/>
      <c r="M1001" s="274"/>
      <c r="N1001" s="274"/>
      <c r="O1001" s="274"/>
      <c r="P1001" s="274"/>
    </row>
    <row r="1002" spans="1:16" ht="15" customHeight="1" x14ac:dyDescent="0.2">
      <c r="A1002" s="284"/>
      <c r="B1002" s="285"/>
      <c r="C1002" s="285"/>
      <c r="D1002" s="285"/>
      <c r="H1002" s="28" t="s">
        <v>333</v>
      </c>
      <c r="I1002" s="553" t="str">
        <f>'Seite 1'!$AA$14</f>
        <v/>
      </c>
      <c r="J1002" s="555"/>
      <c r="M1002" s="274"/>
      <c r="N1002" s="274"/>
      <c r="O1002" s="274"/>
      <c r="P1002" s="274"/>
    </row>
    <row r="1003" spans="1:16" ht="15" customHeight="1" x14ac:dyDescent="0.2">
      <c r="A1003" s="286"/>
      <c r="B1003" s="287"/>
      <c r="C1003" s="285"/>
      <c r="D1003" s="285"/>
      <c r="H1003" s="117" t="s">
        <v>331</v>
      </c>
      <c r="I1003" s="557">
        <f ca="1">'Seite 1'!$O$17</f>
        <v>44922</v>
      </c>
      <c r="J1003" s="559"/>
      <c r="M1003" s="274"/>
      <c r="N1003" s="274"/>
      <c r="O1003" s="274"/>
      <c r="P1003" s="274"/>
    </row>
    <row r="1004" spans="1:16" ht="15" customHeight="1" x14ac:dyDescent="0.2">
      <c r="B1004" s="288"/>
      <c r="C1004" s="285"/>
      <c r="D1004" s="285"/>
      <c r="J1004" s="277" t="str">
        <f>'Seite 1'!$A$71</f>
        <v>VWN Weiterbildung - Anpassungsqualifizierung (B-DKS)</v>
      </c>
      <c r="M1004" s="274"/>
      <c r="N1004" s="274"/>
      <c r="O1004" s="274"/>
      <c r="P1004" s="274"/>
    </row>
    <row r="1005" spans="1:16" s="289" customFormat="1" ht="15" customHeight="1" x14ac:dyDescent="0.2">
      <c r="B1005" s="290"/>
      <c r="J1005" s="278" t="str">
        <f>'Seite 1'!$A$72</f>
        <v>Formularversion: V 2.0 vom 02.01.23 - öffentlich -</v>
      </c>
      <c r="K1005" s="43"/>
      <c r="L1005" s="43"/>
      <c r="M1005" s="274"/>
      <c r="N1005" s="274"/>
      <c r="O1005" s="274"/>
      <c r="P1005" s="274"/>
    </row>
    <row r="1006" spans="1:16" s="105" customFormat="1" ht="18" customHeight="1" x14ac:dyDescent="0.2">
      <c r="A1006" s="291"/>
      <c r="B1006" s="292"/>
      <c r="C1006" s="292"/>
      <c r="D1006" s="292"/>
      <c r="E1006" s="292"/>
      <c r="F1006" s="292"/>
      <c r="G1006" s="292"/>
      <c r="H1006" s="293" t="str">
        <f>B1000</f>
        <v>Pauschale Ausgaben nach Bundes-Durchschnittskostensatz (B-DKS)</v>
      </c>
      <c r="I1006" s="293"/>
      <c r="J1006" s="337">
        <f>SUM(J1014:J1213)</f>
        <v>0</v>
      </c>
      <c r="K1006" s="43"/>
      <c r="L1006" s="43"/>
    </row>
    <row r="1007" spans="1:16" ht="12" customHeight="1" x14ac:dyDescent="0.2">
      <c r="A1007" s="286"/>
      <c r="B1007" s="282"/>
      <c r="C1007" s="282"/>
      <c r="D1007" s="282"/>
      <c r="J1007" s="282"/>
    </row>
    <row r="1008" spans="1:16" ht="15" customHeight="1" x14ac:dyDescent="0.2">
      <c r="A1008" s="131" t="str">
        <f ca="1">CONCATENATE("Übersicht¹ für Ausgabenart ",$A$1000," ",$B$1000," - Aktenzeichen ",IF($I$1000=0,"__________",$I$1000)," - Nachweis vom ",IF($I$1003=0,"_________",TEXT($I$1003,"TT.MM.JJJJ")))</f>
        <v>Übersicht¹ für Ausgabenart 1. Pauschale Ausgaben nach Bundes-Durchschnittskostensatz (B-DKS) - Aktenzeichen __________ - Nachweis vom 27.12.2022</v>
      </c>
      <c r="B1008" s="282"/>
      <c r="C1008" s="282"/>
      <c r="D1008" s="282"/>
      <c r="J1008" s="282"/>
    </row>
    <row r="1009" spans="1:10" ht="5.0999999999999996" customHeight="1" x14ac:dyDescent="0.2">
      <c r="A1009" s="286"/>
      <c r="B1009" s="282"/>
      <c r="C1009" s="282"/>
      <c r="D1009" s="282"/>
      <c r="J1009" s="282"/>
    </row>
    <row r="1010" spans="1:10" ht="12" customHeight="1" x14ac:dyDescent="0.2">
      <c r="A1010" s="597" t="s">
        <v>11</v>
      </c>
      <c r="B1010" s="600" t="s">
        <v>328</v>
      </c>
      <c r="C1010" s="600" t="s">
        <v>180</v>
      </c>
      <c r="D1010" s="600" t="s">
        <v>414</v>
      </c>
      <c r="E1010" s="603" t="s">
        <v>179</v>
      </c>
      <c r="F1010" s="603" t="s">
        <v>450</v>
      </c>
      <c r="G1010" s="603" t="s">
        <v>451</v>
      </c>
      <c r="H1010" s="603" t="s">
        <v>319</v>
      </c>
      <c r="I1010" s="603" t="s">
        <v>452</v>
      </c>
      <c r="J1010" s="603" t="s">
        <v>36</v>
      </c>
    </row>
    <row r="1011" spans="1:10" ht="12" customHeight="1" x14ac:dyDescent="0.2">
      <c r="A1011" s="598"/>
      <c r="B1011" s="601"/>
      <c r="C1011" s="601"/>
      <c r="D1011" s="601"/>
      <c r="E1011" s="604"/>
      <c r="F1011" s="604"/>
      <c r="G1011" s="604"/>
      <c r="H1011" s="604"/>
      <c r="I1011" s="604"/>
      <c r="J1011" s="604"/>
    </row>
    <row r="1012" spans="1:10" ht="12" customHeight="1" x14ac:dyDescent="0.2">
      <c r="A1012" s="598"/>
      <c r="B1012" s="601"/>
      <c r="C1012" s="601"/>
      <c r="D1012" s="601"/>
      <c r="E1012" s="604"/>
      <c r="F1012" s="604"/>
      <c r="G1012" s="604"/>
      <c r="H1012" s="604"/>
      <c r="I1012" s="604"/>
      <c r="J1012" s="604"/>
    </row>
    <row r="1013" spans="1:10" ht="12" customHeight="1" thickBot="1" x14ac:dyDescent="0.25">
      <c r="A1013" s="599"/>
      <c r="B1013" s="602"/>
      <c r="C1013" s="602"/>
      <c r="D1013" s="602"/>
      <c r="E1013" s="605"/>
      <c r="F1013" s="605"/>
      <c r="G1013" s="605"/>
      <c r="H1013" s="605"/>
      <c r="I1013" s="605"/>
      <c r="J1013" s="605"/>
    </row>
    <row r="1014" spans="1:10" ht="15" customHeight="1" thickTop="1" x14ac:dyDescent="0.2">
      <c r="A1014" s="389">
        <f>IF(B1014&lt;&gt;"",ROW()-1013,0)</f>
        <v>0</v>
      </c>
      <c r="B1014" s="294"/>
      <c r="C1014" s="295" t="str">
        <f>IF(B1014="","",VLOOKUP(CONCATENATE($F$6,B1014),$D$7:$G$999,4,FALSE))</f>
        <v/>
      </c>
      <c r="D1014" s="294"/>
      <c r="E1014" s="332">
        <f>IF(B1014="",0,VLOOKUP(CONCATENATE($F$6,B1014),$D$7:$G$999,2,FALSE))</f>
        <v>0</v>
      </c>
      <c r="F1014" s="331"/>
      <c r="G1014" s="331"/>
      <c r="H1014" s="331"/>
      <c r="I1014" s="332">
        <f>IF(OR(F1014=0,'Seite 1'!$U$41="leer"),0,IF(F1014&gt;=15,1,IF(AND(F1014&lt;=8,'Seite 1'!$U$41="nein"),1.65,1.2)))</f>
        <v>0</v>
      </c>
      <c r="J1014" s="332">
        <f t="shared" ref="J1014:J1045" si="21">IF(B1014="",0,ROUND(ROUND(E1014*I1014,2)*H1014,2))</f>
        <v>0</v>
      </c>
    </row>
    <row r="1015" spans="1:10" ht="15" customHeight="1" x14ac:dyDescent="0.2">
      <c r="A1015" s="389">
        <f t="shared" ref="A1015:A1078" si="22">IF(B1015&lt;&gt;"",ROW()-1013,0)</f>
        <v>0</v>
      </c>
      <c r="B1015" s="294"/>
      <c r="C1015" s="295" t="str">
        <f t="shared" ref="C1015:C1078" si="23">IF(B1015="","",VLOOKUP(CONCATENATE($F$6,B1015),$D$7:$G$999,4,FALSE))</f>
        <v/>
      </c>
      <c r="D1015" s="294"/>
      <c r="E1015" s="332">
        <f t="shared" ref="E1015:E1078" si="24">IF(B1015="",0,VLOOKUP(CONCATENATE($F$6,B1015),$D$7:$G$999,2,FALSE))</f>
        <v>0</v>
      </c>
      <c r="F1015" s="331"/>
      <c r="G1015" s="331"/>
      <c r="H1015" s="331"/>
      <c r="I1015" s="332">
        <f>IF(OR(F1015=0,'Seite 1'!$U$41="leer"),0,IF(F1015&gt;=15,1,IF(AND(F1015&lt;=8,'Seite 1'!$U$41="nein"),1.65,1.2)))</f>
        <v>0</v>
      </c>
      <c r="J1015" s="332">
        <f t="shared" si="21"/>
        <v>0</v>
      </c>
    </row>
    <row r="1016" spans="1:10" ht="15" customHeight="1" x14ac:dyDescent="0.2">
      <c r="A1016" s="389">
        <f t="shared" si="22"/>
        <v>0</v>
      </c>
      <c r="B1016" s="294"/>
      <c r="C1016" s="295" t="str">
        <f t="shared" si="23"/>
        <v/>
      </c>
      <c r="D1016" s="294"/>
      <c r="E1016" s="332">
        <f t="shared" si="24"/>
        <v>0</v>
      </c>
      <c r="F1016" s="331"/>
      <c r="G1016" s="331"/>
      <c r="H1016" s="331"/>
      <c r="I1016" s="332">
        <f>IF(OR(F1016=0,'Seite 1'!$U$41="leer"),0,IF(F1016&gt;=15,1,IF(AND(F1016&lt;=8,'Seite 1'!$U$41="nein"),1.65,1.2)))</f>
        <v>0</v>
      </c>
      <c r="J1016" s="332">
        <f t="shared" si="21"/>
        <v>0</v>
      </c>
    </row>
    <row r="1017" spans="1:10" ht="15" customHeight="1" x14ac:dyDescent="0.2">
      <c r="A1017" s="389">
        <f t="shared" si="22"/>
        <v>0</v>
      </c>
      <c r="B1017" s="294"/>
      <c r="C1017" s="295" t="str">
        <f t="shared" si="23"/>
        <v/>
      </c>
      <c r="D1017" s="294"/>
      <c r="E1017" s="332">
        <f t="shared" si="24"/>
        <v>0</v>
      </c>
      <c r="F1017" s="331"/>
      <c r="G1017" s="331"/>
      <c r="H1017" s="331"/>
      <c r="I1017" s="332">
        <f>IF(OR(F1017=0,'Seite 1'!$U$41="leer"),0,IF(F1017&gt;=15,1,IF(AND(F1017&lt;=8,'Seite 1'!$U$41="nein"),1.65,1.2)))</f>
        <v>0</v>
      </c>
      <c r="J1017" s="332">
        <f t="shared" si="21"/>
        <v>0</v>
      </c>
    </row>
    <row r="1018" spans="1:10" ht="15" customHeight="1" x14ac:dyDescent="0.2">
      <c r="A1018" s="389">
        <f t="shared" si="22"/>
        <v>0</v>
      </c>
      <c r="B1018" s="294"/>
      <c r="C1018" s="295" t="str">
        <f t="shared" si="23"/>
        <v/>
      </c>
      <c r="D1018" s="294"/>
      <c r="E1018" s="332">
        <f t="shared" si="24"/>
        <v>0</v>
      </c>
      <c r="F1018" s="331"/>
      <c r="G1018" s="331"/>
      <c r="H1018" s="331"/>
      <c r="I1018" s="332">
        <f>IF(OR(F1018=0,'Seite 1'!$U$41="leer"),0,IF(F1018&gt;=15,1,IF(AND(F1018&lt;=8,'Seite 1'!$U$41="nein"),1.65,1.2)))</f>
        <v>0</v>
      </c>
      <c r="J1018" s="332">
        <f t="shared" si="21"/>
        <v>0</v>
      </c>
    </row>
    <row r="1019" spans="1:10" ht="15" customHeight="1" x14ac:dyDescent="0.2">
      <c r="A1019" s="389">
        <f t="shared" si="22"/>
        <v>0</v>
      </c>
      <c r="B1019" s="294"/>
      <c r="C1019" s="295" t="str">
        <f t="shared" si="23"/>
        <v/>
      </c>
      <c r="D1019" s="294"/>
      <c r="E1019" s="332">
        <f t="shared" si="24"/>
        <v>0</v>
      </c>
      <c r="F1019" s="331"/>
      <c r="G1019" s="331"/>
      <c r="H1019" s="331"/>
      <c r="I1019" s="332">
        <f>IF(OR(F1019=0,'Seite 1'!$U$41="leer"),0,IF(F1019&gt;=15,1,IF(AND(F1019&lt;=8,'Seite 1'!$U$41="nein"),1.65,1.2)))</f>
        <v>0</v>
      </c>
      <c r="J1019" s="332">
        <f t="shared" si="21"/>
        <v>0</v>
      </c>
    </row>
    <row r="1020" spans="1:10" ht="15" customHeight="1" x14ac:dyDescent="0.2">
      <c r="A1020" s="389">
        <f t="shared" si="22"/>
        <v>0</v>
      </c>
      <c r="B1020" s="294"/>
      <c r="C1020" s="295" t="str">
        <f t="shared" si="23"/>
        <v/>
      </c>
      <c r="D1020" s="294"/>
      <c r="E1020" s="332">
        <f t="shared" si="24"/>
        <v>0</v>
      </c>
      <c r="F1020" s="331"/>
      <c r="G1020" s="331"/>
      <c r="H1020" s="331"/>
      <c r="I1020" s="332">
        <f>IF(OR(F1020=0,'Seite 1'!$U$41="leer"),0,IF(F1020&gt;=15,1,IF(AND(F1020&lt;=8,'Seite 1'!$U$41="nein"),1.65,1.2)))</f>
        <v>0</v>
      </c>
      <c r="J1020" s="332">
        <f t="shared" si="21"/>
        <v>0</v>
      </c>
    </row>
    <row r="1021" spans="1:10" ht="15" customHeight="1" x14ac:dyDescent="0.2">
      <c r="A1021" s="389">
        <f t="shared" si="22"/>
        <v>0</v>
      </c>
      <c r="B1021" s="294"/>
      <c r="C1021" s="295" t="str">
        <f t="shared" si="23"/>
        <v/>
      </c>
      <c r="D1021" s="294"/>
      <c r="E1021" s="332">
        <f t="shared" si="24"/>
        <v>0</v>
      </c>
      <c r="F1021" s="331"/>
      <c r="G1021" s="331"/>
      <c r="H1021" s="331"/>
      <c r="I1021" s="332">
        <f>IF(OR(F1021=0,'Seite 1'!$U$41="leer"),0,IF(F1021&gt;=15,1,IF(AND(F1021&lt;=8,'Seite 1'!$U$41="nein"),1.65,1.2)))</f>
        <v>0</v>
      </c>
      <c r="J1021" s="332">
        <f t="shared" si="21"/>
        <v>0</v>
      </c>
    </row>
    <row r="1022" spans="1:10" ht="15" customHeight="1" x14ac:dyDescent="0.2">
      <c r="A1022" s="389">
        <f t="shared" si="22"/>
        <v>0</v>
      </c>
      <c r="B1022" s="294"/>
      <c r="C1022" s="295" t="str">
        <f t="shared" si="23"/>
        <v/>
      </c>
      <c r="D1022" s="294"/>
      <c r="E1022" s="332">
        <f t="shared" si="24"/>
        <v>0</v>
      </c>
      <c r="F1022" s="331"/>
      <c r="G1022" s="331"/>
      <c r="H1022" s="331"/>
      <c r="I1022" s="332">
        <f>IF(OR(F1022=0,'Seite 1'!$U$41="leer"),0,IF(F1022&gt;=15,1,IF(AND(F1022&lt;=8,'Seite 1'!$U$41="nein"),1.65,1.2)))</f>
        <v>0</v>
      </c>
      <c r="J1022" s="332">
        <f t="shared" si="21"/>
        <v>0</v>
      </c>
    </row>
    <row r="1023" spans="1:10" ht="15" customHeight="1" x14ac:dyDescent="0.2">
      <c r="A1023" s="389">
        <f t="shared" si="22"/>
        <v>0</v>
      </c>
      <c r="B1023" s="294"/>
      <c r="C1023" s="295" t="str">
        <f t="shared" si="23"/>
        <v/>
      </c>
      <c r="D1023" s="294"/>
      <c r="E1023" s="332">
        <f t="shared" si="24"/>
        <v>0</v>
      </c>
      <c r="F1023" s="331"/>
      <c r="G1023" s="331"/>
      <c r="H1023" s="331"/>
      <c r="I1023" s="332">
        <f>IF(OR(F1023=0,'Seite 1'!$U$41="leer"),0,IF(F1023&gt;=15,1,IF(AND(F1023&lt;=8,'Seite 1'!$U$41="nein"),1.65,1.2)))</f>
        <v>0</v>
      </c>
      <c r="J1023" s="332">
        <f t="shared" si="21"/>
        <v>0</v>
      </c>
    </row>
    <row r="1024" spans="1:10" ht="15" customHeight="1" x14ac:dyDescent="0.2">
      <c r="A1024" s="389">
        <f t="shared" si="22"/>
        <v>0</v>
      </c>
      <c r="B1024" s="294"/>
      <c r="C1024" s="295" t="str">
        <f t="shared" si="23"/>
        <v/>
      </c>
      <c r="D1024" s="294"/>
      <c r="E1024" s="332">
        <f t="shared" si="24"/>
        <v>0</v>
      </c>
      <c r="F1024" s="331"/>
      <c r="G1024" s="331"/>
      <c r="H1024" s="331"/>
      <c r="I1024" s="332">
        <f>IF(OR(F1024=0,'Seite 1'!$U$41="leer"),0,IF(F1024&gt;=15,1,IF(AND(F1024&lt;=8,'Seite 1'!$U$41="nein"),1.65,1.2)))</f>
        <v>0</v>
      </c>
      <c r="J1024" s="332">
        <f t="shared" si="21"/>
        <v>0</v>
      </c>
    </row>
    <row r="1025" spans="1:10" ht="15" customHeight="1" x14ac:dyDescent="0.2">
      <c r="A1025" s="389">
        <f t="shared" si="22"/>
        <v>0</v>
      </c>
      <c r="B1025" s="294"/>
      <c r="C1025" s="295" t="str">
        <f t="shared" si="23"/>
        <v/>
      </c>
      <c r="D1025" s="294"/>
      <c r="E1025" s="332">
        <f t="shared" si="24"/>
        <v>0</v>
      </c>
      <c r="F1025" s="331"/>
      <c r="G1025" s="331"/>
      <c r="H1025" s="331"/>
      <c r="I1025" s="332">
        <f>IF(OR(F1025=0,'Seite 1'!$U$41="leer"),0,IF(F1025&gt;=15,1,IF(AND(F1025&lt;=8,'Seite 1'!$U$41="nein"),1.65,1.2)))</f>
        <v>0</v>
      </c>
      <c r="J1025" s="332">
        <f t="shared" si="21"/>
        <v>0</v>
      </c>
    </row>
    <row r="1026" spans="1:10" ht="15" customHeight="1" x14ac:dyDescent="0.2">
      <c r="A1026" s="389">
        <f t="shared" si="22"/>
        <v>0</v>
      </c>
      <c r="B1026" s="294"/>
      <c r="C1026" s="295" t="str">
        <f t="shared" si="23"/>
        <v/>
      </c>
      <c r="D1026" s="294"/>
      <c r="E1026" s="332">
        <f t="shared" si="24"/>
        <v>0</v>
      </c>
      <c r="F1026" s="331"/>
      <c r="G1026" s="331"/>
      <c r="H1026" s="331"/>
      <c r="I1026" s="332">
        <f>IF(OR(F1026=0,'Seite 1'!$U$41="leer"),0,IF(F1026&gt;=15,1,IF(AND(F1026&lt;=8,'Seite 1'!$U$41="nein"),1.65,1.2)))</f>
        <v>0</v>
      </c>
      <c r="J1026" s="332">
        <f t="shared" si="21"/>
        <v>0</v>
      </c>
    </row>
    <row r="1027" spans="1:10" ht="15" customHeight="1" x14ac:dyDescent="0.2">
      <c r="A1027" s="389">
        <f t="shared" si="22"/>
        <v>0</v>
      </c>
      <c r="B1027" s="294"/>
      <c r="C1027" s="295" t="str">
        <f t="shared" si="23"/>
        <v/>
      </c>
      <c r="D1027" s="294"/>
      <c r="E1027" s="332">
        <f t="shared" si="24"/>
        <v>0</v>
      </c>
      <c r="F1027" s="331"/>
      <c r="G1027" s="331"/>
      <c r="H1027" s="331"/>
      <c r="I1027" s="332">
        <f>IF(OR(F1027=0,'Seite 1'!$U$41="leer"),0,IF(F1027&gt;=15,1,IF(AND(F1027&lt;=8,'Seite 1'!$U$41="nein"),1.65,1.2)))</f>
        <v>0</v>
      </c>
      <c r="J1027" s="332">
        <f t="shared" si="21"/>
        <v>0</v>
      </c>
    </row>
    <row r="1028" spans="1:10" ht="15" customHeight="1" x14ac:dyDescent="0.2">
      <c r="A1028" s="389">
        <f t="shared" si="22"/>
        <v>0</v>
      </c>
      <c r="B1028" s="294"/>
      <c r="C1028" s="295" t="str">
        <f t="shared" si="23"/>
        <v/>
      </c>
      <c r="D1028" s="294"/>
      <c r="E1028" s="332">
        <f t="shared" si="24"/>
        <v>0</v>
      </c>
      <c r="F1028" s="331"/>
      <c r="G1028" s="331"/>
      <c r="H1028" s="331"/>
      <c r="I1028" s="332">
        <f>IF(OR(F1028=0,'Seite 1'!$U$41="leer"),0,IF(F1028&gt;=15,1,IF(AND(F1028&lt;=8,'Seite 1'!$U$41="nein"),1.65,1.2)))</f>
        <v>0</v>
      </c>
      <c r="J1028" s="332">
        <f t="shared" si="21"/>
        <v>0</v>
      </c>
    </row>
    <row r="1029" spans="1:10" ht="15" customHeight="1" x14ac:dyDescent="0.2">
      <c r="A1029" s="389">
        <f t="shared" si="22"/>
        <v>0</v>
      </c>
      <c r="B1029" s="294"/>
      <c r="C1029" s="295" t="str">
        <f t="shared" si="23"/>
        <v/>
      </c>
      <c r="D1029" s="294"/>
      <c r="E1029" s="332">
        <f t="shared" si="24"/>
        <v>0</v>
      </c>
      <c r="F1029" s="331"/>
      <c r="G1029" s="331"/>
      <c r="H1029" s="331"/>
      <c r="I1029" s="332">
        <f>IF(OR(F1029=0,'Seite 1'!$U$41="leer"),0,IF(F1029&gt;=15,1,IF(AND(F1029&lt;=8,'Seite 1'!$U$41="nein"),1.65,1.2)))</f>
        <v>0</v>
      </c>
      <c r="J1029" s="332">
        <f t="shared" si="21"/>
        <v>0</v>
      </c>
    </row>
    <row r="1030" spans="1:10" ht="15" customHeight="1" x14ac:dyDescent="0.2">
      <c r="A1030" s="389">
        <f t="shared" si="22"/>
        <v>0</v>
      </c>
      <c r="B1030" s="294"/>
      <c r="C1030" s="295" t="str">
        <f t="shared" si="23"/>
        <v/>
      </c>
      <c r="D1030" s="294"/>
      <c r="E1030" s="332">
        <f t="shared" si="24"/>
        <v>0</v>
      </c>
      <c r="F1030" s="331"/>
      <c r="G1030" s="331"/>
      <c r="H1030" s="331"/>
      <c r="I1030" s="332">
        <f>IF(OR(F1030=0,'Seite 1'!$U$41="leer"),0,IF(F1030&gt;=15,1,IF(AND(F1030&lt;=8,'Seite 1'!$U$41="nein"),1.65,1.2)))</f>
        <v>0</v>
      </c>
      <c r="J1030" s="332">
        <f t="shared" si="21"/>
        <v>0</v>
      </c>
    </row>
    <row r="1031" spans="1:10" ht="15" customHeight="1" x14ac:dyDescent="0.2">
      <c r="A1031" s="389">
        <f t="shared" si="22"/>
        <v>0</v>
      </c>
      <c r="B1031" s="294"/>
      <c r="C1031" s="295" t="str">
        <f t="shared" si="23"/>
        <v/>
      </c>
      <c r="D1031" s="294"/>
      <c r="E1031" s="332">
        <f t="shared" si="24"/>
        <v>0</v>
      </c>
      <c r="F1031" s="331"/>
      <c r="G1031" s="331"/>
      <c r="H1031" s="331"/>
      <c r="I1031" s="332">
        <f>IF(OR(F1031=0,'Seite 1'!$U$41="leer"),0,IF(F1031&gt;=15,1,IF(AND(F1031&lt;=8,'Seite 1'!$U$41="nein"),1.65,1.2)))</f>
        <v>0</v>
      </c>
      <c r="J1031" s="332">
        <f t="shared" si="21"/>
        <v>0</v>
      </c>
    </row>
    <row r="1032" spans="1:10" ht="15" customHeight="1" x14ac:dyDescent="0.2">
      <c r="A1032" s="389">
        <f t="shared" si="22"/>
        <v>0</v>
      </c>
      <c r="B1032" s="294"/>
      <c r="C1032" s="295" t="str">
        <f t="shared" si="23"/>
        <v/>
      </c>
      <c r="D1032" s="294"/>
      <c r="E1032" s="332">
        <f t="shared" si="24"/>
        <v>0</v>
      </c>
      <c r="F1032" s="331"/>
      <c r="G1032" s="331"/>
      <c r="H1032" s="331"/>
      <c r="I1032" s="332">
        <f>IF(OR(F1032=0,'Seite 1'!$U$41="leer"),0,IF(F1032&gt;=15,1,IF(AND(F1032&lt;=8,'Seite 1'!$U$41="nein"),1.65,1.2)))</f>
        <v>0</v>
      </c>
      <c r="J1032" s="332">
        <f t="shared" si="21"/>
        <v>0</v>
      </c>
    </row>
    <row r="1033" spans="1:10" ht="15" customHeight="1" x14ac:dyDescent="0.2">
      <c r="A1033" s="389">
        <f t="shared" si="22"/>
        <v>0</v>
      </c>
      <c r="B1033" s="294"/>
      <c r="C1033" s="295" t="str">
        <f t="shared" si="23"/>
        <v/>
      </c>
      <c r="D1033" s="294"/>
      <c r="E1033" s="332">
        <f t="shared" si="24"/>
        <v>0</v>
      </c>
      <c r="F1033" s="331"/>
      <c r="G1033" s="331"/>
      <c r="H1033" s="331"/>
      <c r="I1033" s="332">
        <f>IF(OR(F1033=0,'Seite 1'!$U$41="leer"),0,IF(F1033&gt;=15,1,IF(AND(F1033&lt;=8,'Seite 1'!$U$41="nein"),1.65,1.2)))</f>
        <v>0</v>
      </c>
      <c r="J1033" s="332">
        <f t="shared" si="21"/>
        <v>0</v>
      </c>
    </row>
    <row r="1034" spans="1:10" ht="15" customHeight="1" x14ac:dyDescent="0.2">
      <c r="A1034" s="389">
        <f t="shared" si="22"/>
        <v>0</v>
      </c>
      <c r="B1034" s="294"/>
      <c r="C1034" s="295" t="str">
        <f t="shared" si="23"/>
        <v/>
      </c>
      <c r="D1034" s="294"/>
      <c r="E1034" s="332">
        <f t="shared" si="24"/>
        <v>0</v>
      </c>
      <c r="F1034" s="331"/>
      <c r="G1034" s="331"/>
      <c r="H1034" s="331"/>
      <c r="I1034" s="332">
        <f>IF(OR(F1034=0,'Seite 1'!$U$41="leer"),0,IF(F1034&gt;=15,1,IF(AND(F1034&lt;=8,'Seite 1'!$U$41="nein"),1.65,1.2)))</f>
        <v>0</v>
      </c>
      <c r="J1034" s="332">
        <f t="shared" si="21"/>
        <v>0</v>
      </c>
    </row>
    <row r="1035" spans="1:10" ht="15" customHeight="1" x14ac:dyDescent="0.2">
      <c r="A1035" s="389">
        <f t="shared" si="22"/>
        <v>0</v>
      </c>
      <c r="B1035" s="294"/>
      <c r="C1035" s="295" t="str">
        <f t="shared" si="23"/>
        <v/>
      </c>
      <c r="D1035" s="294"/>
      <c r="E1035" s="332">
        <f t="shared" si="24"/>
        <v>0</v>
      </c>
      <c r="F1035" s="331"/>
      <c r="G1035" s="331"/>
      <c r="H1035" s="331"/>
      <c r="I1035" s="332">
        <f>IF(OR(F1035=0,'Seite 1'!$U$41="leer"),0,IF(F1035&gt;=15,1,IF(AND(F1035&lt;=8,'Seite 1'!$U$41="nein"),1.65,1.2)))</f>
        <v>0</v>
      </c>
      <c r="J1035" s="332">
        <f t="shared" si="21"/>
        <v>0</v>
      </c>
    </row>
    <row r="1036" spans="1:10" ht="15" customHeight="1" x14ac:dyDescent="0.2">
      <c r="A1036" s="389">
        <f t="shared" si="22"/>
        <v>0</v>
      </c>
      <c r="B1036" s="294"/>
      <c r="C1036" s="295" t="str">
        <f t="shared" si="23"/>
        <v/>
      </c>
      <c r="D1036" s="294"/>
      <c r="E1036" s="332">
        <f t="shared" si="24"/>
        <v>0</v>
      </c>
      <c r="F1036" s="331"/>
      <c r="G1036" s="331"/>
      <c r="H1036" s="331"/>
      <c r="I1036" s="332">
        <f>IF(OR(F1036=0,'Seite 1'!$U$41="leer"),0,IF(F1036&gt;=15,1,IF(AND(F1036&lt;=8,'Seite 1'!$U$41="nein"),1.65,1.2)))</f>
        <v>0</v>
      </c>
      <c r="J1036" s="332">
        <f t="shared" si="21"/>
        <v>0</v>
      </c>
    </row>
    <row r="1037" spans="1:10" ht="15" customHeight="1" x14ac:dyDescent="0.2">
      <c r="A1037" s="389">
        <f t="shared" si="22"/>
        <v>0</v>
      </c>
      <c r="B1037" s="294"/>
      <c r="C1037" s="295" t="str">
        <f t="shared" si="23"/>
        <v/>
      </c>
      <c r="D1037" s="294"/>
      <c r="E1037" s="332">
        <f t="shared" si="24"/>
        <v>0</v>
      </c>
      <c r="F1037" s="331"/>
      <c r="G1037" s="331"/>
      <c r="H1037" s="331"/>
      <c r="I1037" s="332">
        <f>IF(OR(F1037=0,'Seite 1'!$U$41="leer"),0,IF(F1037&gt;=15,1,IF(AND(F1037&lt;=8,'Seite 1'!$U$41="nein"),1.65,1.2)))</f>
        <v>0</v>
      </c>
      <c r="J1037" s="332">
        <f t="shared" si="21"/>
        <v>0</v>
      </c>
    </row>
    <row r="1038" spans="1:10" ht="15" customHeight="1" x14ac:dyDescent="0.2">
      <c r="A1038" s="389">
        <f t="shared" si="22"/>
        <v>0</v>
      </c>
      <c r="B1038" s="294"/>
      <c r="C1038" s="295" t="str">
        <f t="shared" si="23"/>
        <v/>
      </c>
      <c r="D1038" s="294"/>
      <c r="E1038" s="332">
        <f t="shared" si="24"/>
        <v>0</v>
      </c>
      <c r="F1038" s="331"/>
      <c r="G1038" s="331"/>
      <c r="H1038" s="331"/>
      <c r="I1038" s="332">
        <f>IF(OR(F1038=0,'Seite 1'!$U$41="leer"),0,IF(F1038&gt;=15,1,IF(AND(F1038&lt;=8,'Seite 1'!$U$41="nein"),1.65,1.2)))</f>
        <v>0</v>
      </c>
      <c r="J1038" s="332">
        <f t="shared" si="21"/>
        <v>0</v>
      </c>
    </row>
    <row r="1039" spans="1:10" ht="15" customHeight="1" x14ac:dyDescent="0.2">
      <c r="A1039" s="389">
        <f t="shared" si="22"/>
        <v>0</v>
      </c>
      <c r="B1039" s="294"/>
      <c r="C1039" s="295" t="str">
        <f t="shared" si="23"/>
        <v/>
      </c>
      <c r="D1039" s="294"/>
      <c r="E1039" s="332">
        <f t="shared" si="24"/>
        <v>0</v>
      </c>
      <c r="F1039" s="331"/>
      <c r="G1039" s="331"/>
      <c r="H1039" s="331"/>
      <c r="I1039" s="332">
        <f>IF(OR(F1039=0,'Seite 1'!$U$41="leer"),0,IF(F1039&gt;=15,1,IF(AND(F1039&lt;=8,'Seite 1'!$U$41="nein"),1.65,1.2)))</f>
        <v>0</v>
      </c>
      <c r="J1039" s="332">
        <f t="shared" si="21"/>
        <v>0</v>
      </c>
    </row>
    <row r="1040" spans="1:10" ht="15" customHeight="1" x14ac:dyDescent="0.2">
      <c r="A1040" s="389">
        <f t="shared" si="22"/>
        <v>0</v>
      </c>
      <c r="B1040" s="294"/>
      <c r="C1040" s="295" t="str">
        <f t="shared" si="23"/>
        <v/>
      </c>
      <c r="D1040" s="294"/>
      <c r="E1040" s="332">
        <f t="shared" si="24"/>
        <v>0</v>
      </c>
      <c r="F1040" s="331"/>
      <c r="G1040" s="331"/>
      <c r="H1040" s="331"/>
      <c r="I1040" s="332">
        <f>IF(OR(F1040=0,'Seite 1'!$U$41="leer"),0,IF(F1040&gt;=15,1,IF(AND(F1040&lt;=8,'Seite 1'!$U$41="nein"),1.65,1.2)))</f>
        <v>0</v>
      </c>
      <c r="J1040" s="332">
        <f t="shared" si="21"/>
        <v>0</v>
      </c>
    </row>
    <row r="1041" spans="1:10" ht="15" customHeight="1" x14ac:dyDescent="0.2">
      <c r="A1041" s="389">
        <f t="shared" si="22"/>
        <v>0</v>
      </c>
      <c r="B1041" s="294"/>
      <c r="C1041" s="295" t="str">
        <f t="shared" si="23"/>
        <v/>
      </c>
      <c r="D1041" s="294"/>
      <c r="E1041" s="332">
        <f t="shared" si="24"/>
        <v>0</v>
      </c>
      <c r="F1041" s="331"/>
      <c r="G1041" s="331"/>
      <c r="H1041" s="331"/>
      <c r="I1041" s="332">
        <f>IF(OR(F1041=0,'Seite 1'!$U$41="leer"),0,IF(F1041&gt;=15,1,IF(AND(F1041&lt;=8,'Seite 1'!$U$41="nein"),1.65,1.2)))</f>
        <v>0</v>
      </c>
      <c r="J1041" s="332">
        <f t="shared" si="21"/>
        <v>0</v>
      </c>
    </row>
    <row r="1042" spans="1:10" ht="15" customHeight="1" x14ac:dyDescent="0.2">
      <c r="A1042" s="389">
        <f t="shared" si="22"/>
        <v>0</v>
      </c>
      <c r="B1042" s="294"/>
      <c r="C1042" s="295" t="str">
        <f t="shared" si="23"/>
        <v/>
      </c>
      <c r="D1042" s="294"/>
      <c r="E1042" s="332">
        <f t="shared" si="24"/>
        <v>0</v>
      </c>
      <c r="F1042" s="331"/>
      <c r="G1042" s="331"/>
      <c r="H1042" s="331"/>
      <c r="I1042" s="332">
        <f>IF(OR(F1042=0,'Seite 1'!$U$41="leer"),0,IF(F1042&gt;=15,1,IF(AND(F1042&lt;=8,'Seite 1'!$U$41="nein"),1.65,1.2)))</f>
        <v>0</v>
      </c>
      <c r="J1042" s="332">
        <f t="shared" si="21"/>
        <v>0</v>
      </c>
    </row>
    <row r="1043" spans="1:10" ht="15" customHeight="1" x14ac:dyDescent="0.2">
      <c r="A1043" s="389">
        <f t="shared" si="22"/>
        <v>0</v>
      </c>
      <c r="B1043" s="294"/>
      <c r="C1043" s="295" t="str">
        <f t="shared" si="23"/>
        <v/>
      </c>
      <c r="D1043" s="294"/>
      <c r="E1043" s="332">
        <f t="shared" si="24"/>
        <v>0</v>
      </c>
      <c r="F1043" s="331"/>
      <c r="G1043" s="331"/>
      <c r="H1043" s="331"/>
      <c r="I1043" s="332">
        <f>IF(OR(F1043=0,'Seite 1'!$U$41="leer"),0,IF(F1043&gt;=15,1,IF(AND(F1043&lt;=8,'Seite 1'!$U$41="nein"),1.65,1.2)))</f>
        <v>0</v>
      </c>
      <c r="J1043" s="332">
        <f t="shared" si="21"/>
        <v>0</v>
      </c>
    </row>
    <row r="1044" spans="1:10" ht="15" customHeight="1" x14ac:dyDescent="0.2">
      <c r="A1044" s="389">
        <f t="shared" si="22"/>
        <v>0</v>
      </c>
      <c r="B1044" s="294"/>
      <c r="C1044" s="295" t="str">
        <f t="shared" si="23"/>
        <v/>
      </c>
      <c r="D1044" s="294"/>
      <c r="E1044" s="332">
        <f t="shared" si="24"/>
        <v>0</v>
      </c>
      <c r="F1044" s="331"/>
      <c r="G1044" s="331"/>
      <c r="H1044" s="331"/>
      <c r="I1044" s="332">
        <f>IF(OR(F1044=0,'Seite 1'!$U$41="leer"),0,IF(F1044&gt;=15,1,IF(AND(F1044&lt;=8,'Seite 1'!$U$41="nein"),1.65,1.2)))</f>
        <v>0</v>
      </c>
      <c r="J1044" s="332">
        <f t="shared" si="21"/>
        <v>0</v>
      </c>
    </row>
    <row r="1045" spans="1:10" ht="15" customHeight="1" x14ac:dyDescent="0.2">
      <c r="A1045" s="389">
        <f t="shared" si="22"/>
        <v>0</v>
      </c>
      <c r="B1045" s="294"/>
      <c r="C1045" s="295" t="str">
        <f t="shared" si="23"/>
        <v/>
      </c>
      <c r="D1045" s="294"/>
      <c r="E1045" s="332">
        <f t="shared" si="24"/>
        <v>0</v>
      </c>
      <c r="F1045" s="331"/>
      <c r="G1045" s="331"/>
      <c r="H1045" s="331"/>
      <c r="I1045" s="332">
        <f>IF(OR(F1045=0,'Seite 1'!$U$41="leer"),0,IF(F1045&gt;=15,1,IF(AND(F1045&lt;=8,'Seite 1'!$U$41="nein"),1.65,1.2)))</f>
        <v>0</v>
      </c>
      <c r="J1045" s="332">
        <f t="shared" si="21"/>
        <v>0</v>
      </c>
    </row>
    <row r="1046" spans="1:10" ht="15" customHeight="1" x14ac:dyDescent="0.2">
      <c r="A1046" s="389">
        <f t="shared" si="22"/>
        <v>0</v>
      </c>
      <c r="B1046" s="294"/>
      <c r="C1046" s="295" t="str">
        <f t="shared" si="23"/>
        <v/>
      </c>
      <c r="D1046" s="294"/>
      <c r="E1046" s="332">
        <f t="shared" si="24"/>
        <v>0</v>
      </c>
      <c r="F1046" s="331"/>
      <c r="G1046" s="331"/>
      <c r="H1046" s="331"/>
      <c r="I1046" s="332">
        <f>IF(OR(F1046=0,'Seite 1'!$U$41="leer"),0,IF(F1046&gt;=15,1,IF(AND(F1046&lt;=8,'Seite 1'!$U$41="nein"),1.65,1.2)))</f>
        <v>0</v>
      </c>
      <c r="J1046" s="332">
        <f t="shared" ref="J1046:J1077" si="25">IF(B1046="",0,ROUND(ROUND(E1046*I1046,2)*H1046,2))</f>
        <v>0</v>
      </c>
    </row>
    <row r="1047" spans="1:10" ht="15" customHeight="1" x14ac:dyDescent="0.2">
      <c r="A1047" s="389">
        <f t="shared" si="22"/>
        <v>0</v>
      </c>
      <c r="B1047" s="294"/>
      <c r="C1047" s="295" t="str">
        <f t="shared" si="23"/>
        <v/>
      </c>
      <c r="D1047" s="294"/>
      <c r="E1047" s="332">
        <f t="shared" si="24"/>
        <v>0</v>
      </c>
      <c r="F1047" s="331"/>
      <c r="G1047" s="331"/>
      <c r="H1047" s="331"/>
      <c r="I1047" s="332">
        <f>IF(OR(F1047=0,'Seite 1'!$U$41="leer"),0,IF(F1047&gt;=15,1,IF(AND(F1047&lt;=8,'Seite 1'!$U$41="nein"),1.65,1.2)))</f>
        <v>0</v>
      </c>
      <c r="J1047" s="332">
        <f t="shared" si="25"/>
        <v>0</v>
      </c>
    </row>
    <row r="1048" spans="1:10" ht="15" customHeight="1" x14ac:dyDescent="0.2">
      <c r="A1048" s="389">
        <f t="shared" si="22"/>
        <v>0</v>
      </c>
      <c r="B1048" s="294"/>
      <c r="C1048" s="295" t="str">
        <f t="shared" si="23"/>
        <v/>
      </c>
      <c r="D1048" s="294"/>
      <c r="E1048" s="332">
        <f t="shared" si="24"/>
        <v>0</v>
      </c>
      <c r="F1048" s="331"/>
      <c r="G1048" s="331"/>
      <c r="H1048" s="331"/>
      <c r="I1048" s="332">
        <f>IF(OR(F1048=0,'Seite 1'!$U$41="leer"),0,IF(F1048&gt;=15,1,IF(AND(F1048&lt;=8,'Seite 1'!$U$41="nein"),1.65,1.2)))</f>
        <v>0</v>
      </c>
      <c r="J1048" s="332">
        <f t="shared" si="25"/>
        <v>0</v>
      </c>
    </row>
    <row r="1049" spans="1:10" ht="15" customHeight="1" x14ac:dyDescent="0.2">
      <c r="A1049" s="389">
        <f t="shared" si="22"/>
        <v>0</v>
      </c>
      <c r="B1049" s="294"/>
      <c r="C1049" s="295" t="str">
        <f t="shared" si="23"/>
        <v/>
      </c>
      <c r="D1049" s="294"/>
      <c r="E1049" s="332">
        <f t="shared" si="24"/>
        <v>0</v>
      </c>
      <c r="F1049" s="331"/>
      <c r="G1049" s="331"/>
      <c r="H1049" s="331"/>
      <c r="I1049" s="332">
        <f>IF(OR(F1049=0,'Seite 1'!$U$41="leer"),0,IF(F1049&gt;=15,1,IF(AND(F1049&lt;=8,'Seite 1'!$U$41="nein"),1.65,1.2)))</f>
        <v>0</v>
      </c>
      <c r="J1049" s="332">
        <f t="shared" si="25"/>
        <v>0</v>
      </c>
    </row>
    <row r="1050" spans="1:10" ht="15" customHeight="1" x14ac:dyDescent="0.2">
      <c r="A1050" s="389">
        <f t="shared" si="22"/>
        <v>0</v>
      </c>
      <c r="B1050" s="294"/>
      <c r="C1050" s="295" t="str">
        <f t="shared" si="23"/>
        <v/>
      </c>
      <c r="D1050" s="294"/>
      <c r="E1050" s="332">
        <f t="shared" si="24"/>
        <v>0</v>
      </c>
      <c r="F1050" s="331"/>
      <c r="G1050" s="331"/>
      <c r="H1050" s="331"/>
      <c r="I1050" s="332">
        <f>IF(OR(F1050=0,'Seite 1'!$U$41="leer"),0,IF(F1050&gt;=15,1,IF(AND(F1050&lt;=8,'Seite 1'!$U$41="nein"),1.65,1.2)))</f>
        <v>0</v>
      </c>
      <c r="J1050" s="332">
        <f t="shared" si="25"/>
        <v>0</v>
      </c>
    </row>
    <row r="1051" spans="1:10" ht="15" customHeight="1" x14ac:dyDescent="0.2">
      <c r="A1051" s="389">
        <f t="shared" si="22"/>
        <v>0</v>
      </c>
      <c r="B1051" s="294"/>
      <c r="C1051" s="295" t="str">
        <f t="shared" si="23"/>
        <v/>
      </c>
      <c r="D1051" s="294"/>
      <c r="E1051" s="332">
        <f t="shared" si="24"/>
        <v>0</v>
      </c>
      <c r="F1051" s="331"/>
      <c r="G1051" s="331"/>
      <c r="H1051" s="331"/>
      <c r="I1051" s="332">
        <f>IF(OR(F1051=0,'Seite 1'!$U$41="leer"),0,IF(F1051&gt;=15,1,IF(AND(F1051&lt;=8,'Seite 1'!$U$41="nein"),1.65,1.2)))</f>
        <v>0</v>
      </c>
      <c r="J1051" s="332">
        <f t="shared" si="25"/>
        <v>0</v>
      </c>
    </row>
    <row r="1052" spans="1:10" ht="15" customHeight="1" x14ac:dyDescent="0.2">
      <c r="A1052" s="389">
        <f t="shared" si="22"/>
        <v>0</v>
      </c>
      <c r="B1052" s="294"/>
      <c r="C1052" s="295" t="str">
        <f t="shared" si="23"/>
        <v/>
      </c>
      <c r="D1052" s="294"/>
      <c r="E1052" s="332">
        <f t="shared" si="24"/>
        <v>0</v>
      </c>
      <c r="F1052" s="331"/>
      <c r="G1052" s="331"/>
      <c r="H1052" s="331"/>
      <c r="I1052" s="332">
        <f>IF(OR(F1052=0,'Seite 1'!$U$41="leer"),0,IF(F1052&gt;=15,1,IF(AND(F1052&lt;=8,'Seite 1'!$U$41="nein"),1.65,1.2)))</f>
        <v>0</v>
      </c>
      <c r="J1052" s="332">
        <f t="shared" si="25"/>
        <v>0</v>
      </c>
    </row>
    <row r="1053" spans="1:10" ht="15" customHeight="1" x14ac:dyDescent="0.2">
      <c r="A1053" s="389">
        <f t="shared" si="22"/>
        <v>0</v>
      </c>
      <c r="B1053" s="294"/>
      <c r="C1053" s="295" t="str">
        <f t="shared" si="23"/>
        <v/>
      </c>
      <c r="D1053" s="294"/>
      <c r="E1053" s="332">
        <f t="shared" si="24"/>
        <v>0</v>
      </c>
      <c r="F1053" s="331"/>
      <c r="G1053" s="331"/>
      <c r="H1053" s="331"/>
      <c r="I1053" s="332">
        <f>IF(OR(F1053=0,'Seite 1'!$U$41="leer"),0,IF(F1053&gt;=15,1,IF(AND(F1053&lt;=8,'Seite 1'!$U$41="nein"),1.65,1.2)))</f>
        <v>0</v>
      </c>
      <c r="J1053" s="332">
        <f t="shared" si="25"/>
        <v>0</v>
      </c>
    </row>
    <row r="1054" spans="1:10" ht="15" customHeight="1" x14ac:dyDescent="0.2">
      <c r="A1054" s="389">
        <f t="shared" si="22"/>
        <v>0</v>
      </c>
      <c r="B1054" s="294"/>
      <c r="C1054" s="295" t="str">
        <f t="shared" si="23"/>
        <v/>
      </c>
      <c r="D1054" s="294"/>
      <c r="E1054" s="332">
        <f t="shared" si="24"/>
        <v>0</v>
      </c>
      <c r="F1054" s="331"/>
      <c r="G1054" s="331"/>
      <c r="H1054" s="331"/>
      <c r="I1054" s="332">
        <f>IF(OR(F1054=0,'Seite 1'!$U$41="leer"),0,IF(F1054&gt;=15,1,IF(AND(F1054&lt;=8,'Seite 1'!$U$41="nein"),1.65,1.2)))</f>
        <v>0</v>
      </c>
      <c r="J1054" s="332">
        <f t="shared" si="25"/>
        <v>0</v>
      </c>
    </row>
    <row r="1055" spans="1:10" ht="15" customHeight="1" x14ac:dyDescent="0.2">
      <c r="A1055" s="389">
        <f t="shared" si="22"/>
        <v>0</v>
      </c>
      <c r="B1055" s="294"/>
      <c r="C1055" s="295" t="str">
        <f t="shared" si="23"/>
        <v/>
      </c>
      <c r="D1055" s="294"/>
      <c r="E1055" s="332">
        <f t="shared" si="24"/>
        <v>0</v>
      </c>
      <c r="F1055" s="331"/>
      <c r="G1055" s="331"/>
      <c r="H1055" s="331"/>
      <c r="I1055" s="332">
        <f>IF(OR(F1055=0,'Seite 1'!$U$41="leer"),0,IF(F1055&gt;=15,1,IF(AND(F1055&lt;=8,'Seite 1'!$U$41="nein"),1.65,1.2)))</f>
        <v>0</v>
      </c>
      <c r="J1055" s="332">
        <f t="shared" si="25"/>
        <v>0</v>
      </c>
    </row>
    <row r="1056" spans="1:10" ht="15" customHeight="1" x14ac:dyDescent="0.2">
      <c r="A1056" s="389">
        <f t="shared" si="22"/>
        <v>0</v>
      </c>
      <c r="B1056" s="294"/>
      <c r="C1056" s="295" t="str">
        <f t="shared" si="23"/>
        <v/>
      </c>
      <c r="D1056" s="294"/>
      <c r="E1056" s="332">
        <f t="shared" si="24"/>
        <v>0</v>
      </c>
      <c r="F1056" s="331"/>
      <c r="G1056" s="331"/>
      <c r="H1056" s="331"/>
      <c r="I1056" s="332">
        <f>IF(OR(F1056=0,'Seite 1'!$U$41="leer"),0,IF(F1056&gt;=15,1,IF(AND(F1056&lt;=8,'Seite 1'!$U$41="nein"),1.65,1.2)))</f>
        <v>0</v>
      </c>
      <c r="J1056" s="332">
        <f t="shared" si="25"/>
        <v>0</v>
      </c>
    </row>
    <row r="1057" spans="1:10" ht="15" customHeight="1" x14ac:dyDescent="0.2">
      <c r="A1057" s="389">
        <f t="shared" si="22"/>
        <v>0</v>
      </c>
      <c r="B1057" s="294"/>
      <c r="C1057" s="295" t="str">
        <f t="shared" si="23"/>
        <v/>
      </c>
      <c r="D1057" s="294"/>
      <c r="E1057" s="332">
        <f t="shared" si="24"/>
        <v>0</v>
      </c>
      <c r="F1057" s="331"/>
      <c r="G1057" s="331"/>
      <c r="H1057" s="331"/>
      <c r="I1057" s="332">
        <f>IF(OR(F1057=0,'Seite 1'!$U$41="leer"),0,IF(F1057&gt;=15,1,IF(AND(F1057&lt;=8,'Seite 1'!$U$41="nein"),1.65,1.2)))</f>
        <v>0</v>
      </c>
      <c r="J1057" s="332">
        <f t="shared" si="25"/>
        <v>0</v>
      </c>
    </row>
    <row r="1058" spans="1:10" ht="15" customHeight="1" x14ac:dyDescent="0.2">
      <c r="A1058" s="389">
        <f t="shared" si="22"/>
        <v>0</v>
      </c>
      <c r="B1058" s="294"/>
      <c r="C1058" s="295" t="str">
        <f t="shared" si="23"/>
        <v/>
      </c>
      <c r="D1058" s="294"/>
      <c r="E1058" s="332">
        <f t="shared" si="24"/>
        <v>0</v>
      </c>
      <c r="F1058" s="331"/>
      <c r="G1058" s="331"/>
      <c r="H1058" s="331"/>
      <c r="I1058" s="332">
        <f>IF(OR(F1058=0,'Seite 1'!$U$41="leer"),0,IF(F1058&gt;=15,1,IF(AND(F1058&lt;=8,'Seite 1'!$U$41="nein"),1.65,1.2)))</f>
        <v>0</v>
      </c>
      <c r="J1058" s="332">
        <f t="shared" si="25"/>
        <v>0</v>
      </c>
    </row>
    <row r="1059" spans="1:10" ht="15" customHeight="1" x14ac:dyDescent="0.2">
      <c r="A1059" s="389">
        <f t="shared" si="22"/>
        <v>0</v>
      </c>
      <c r="B1059" s="294"/>
      <c r="C1059" s="295" t="str">
        <f t="shared" si="23"/>
        <v/>
      </c>
      <c r="D1059" s="294"/>
      <c r="E1059" s="332">
        <f t="shared" si="24"/>
        <v>0</v>
      </c>
      <c r="F1059" s="331"/>
      <c r="G1059" s="331"/>
      <c r="H1059" s="331"/>
      <c r="I1059" s="332">
        <f>IF(OR(F1059=0,'Seite 1'!$U$41="leer"),0,IF(F1059&gt;=15,1,IF(AND(F1059&lt;=8,'Seite 1'!$U$41="nein"),1.65,1.2)))</f>
        <v>0</v>
      </c>
      <c r="J1059" s="332">
        <f t="shared" si="25"/>
        <v>0</v>
      </c>
    </row>
    <row r="1060" spans="1:10" ht="15" customHeight="1" x14ac:dyDescent="0.2">
      <c r="A1060" s="389">
        <f t="shared" si="22"/>
        <v>0</v>
      </c>
      <c r="B1060" s="294"/>
      <c r="C1060" s="295" t="str">
        <f t="shared" si="23"/>
        <v/>
      </c>
      <c r="D1060" s="294"/>
      <c r="E1060" s="332">
        <f t="shared" si="24"/>
        <v>0</v>
      </c>
      <c r="F1060" s="331"/>
      <c r="G1060" s="331"/>
      <c r="H1060" s="331"/>
      <c r="I1060" s="332">
        <f>IF(OR(F1060=0,'Seite 1'!$U$41="leer"),0,IF(F1060&gt;=15,1,IF(AND(F1060&lt;=8,'Seite 1'!$U$41="nein"),1.65,1.2)))</f>
        <v>0</v>
      </c>
      <c r="J1060" s="332">
        <f t="shared" si="25"/>
        <v>0</v>
      </c>
    </row>
    <row r="1061" spans="1:10" ht="15" customHeight="1" x14ac:dyDescent="0.2">
      <c r="A1061" s="389">
        <f t="shared" si="22"/>
        <v>0</v>
      </c>
      <c r="B1061" s="294"/>
      <c r="C1061" s="295" t="str">
        <f t="shared" si="23"/>
        <v/>
      </c>
      <c r="D1061" s="294"/>
      <c r="E1061" s="332">
        <f t="shared" si="24"/>
        <v>0</v>
      </c>
      <c r="F1061" s="331"/>
      <c r="G1061" s="331"/>
      <c r="H1061" s="331"/>
      <c r="I1061" s="332">
        <f>IF(OR(F1061=0,'Seite 1'!$U$41="leer"),0,IF(F1061&gt;=15,1,IF(AND(F1061&lt;=8,'Seite 1'!$U$41="nein"),1.65,1.2)))</f>
        <v>0</v>
      </c>
      <c r="J1061" s="332">
        <f t="shared" si="25"/>
        <v>0</v>
      </c>
    </row>
    <row r="1062" spans="1:10" ht="15" customHeight="1" x14ac:dyDescent="0.2">
      <c r="A1062" s="389">
        <f t="shared" si="22"/>
        <v>0</v>
      </c>
      <c r="B1062" s="294"/>
      <c r="C1062" s="295" t="str">
        <f t="shared" si="23"/>
        <v/>
      </c>
      <c r="D1062" s="294"/>
      <c r="E1062" s="332">
        <f t="shared" si="24"/>
        <v>0</v>
      </c>
      <c r="F1062" s="331"/>
      <c r="G1062" s="331"/>
      <c r="H1062" s="331"/>
      <c r="I1062" s="332">
        <f>IF(OR(F1062=0,'Seite 1'!$U$41="leer"),0,IF(F1062&gt;=15,1,IF(AND(F1062&lt;=8,'Seite 1'!$U$41="nein"),1.65,1.2)))</f>
        <v>0</v>
      </c>
      <c r="J1062" s="332">
        <f t="shared" si="25"/>
        <v>0</v>
      </c>
    </row>
    <row r="1063" spans="1:10" ht="15" customHeight="1" x14ac:dyDescent="0.2">
      <c r="A1063" s="389">
        <f t="shared" si="22"/>
        <v>0</v>
      </c>
      <c r="B1063" s="294"/>
      <c r="C1063" s="295" t="str">
        <f t="shared" si="23"/>
        <v/>
      </c>
      <c r="D1063" s="294"/>
      <c r="E1063" s="332">
        <f t="shared" si="24"/>
        <v>0</v>
      </c>
      <c r="F1063" s="331"/>
      <c r="G1063" s="331"/>
      <c r="H1063" s="331"/>
      <c r="I1063" s="332">
        <f>IF(OR(F1063=0,'Seite 1'!$U$41="leer"),0,IF(F1063&gt;=15,1,IF(AND(F1063&lt;=8,'Seite 1'!$U$41="nein"),1.65,1.2)))</f>
        <v>0</v>
      </c>
      <c r="J1063" s="332">
        <f t="shared" si="25"/>
        <v>0</v>
      </c>
    </row>
    <row r="1064" spans="1:10" ht="15" customHeight="1" x14ac:dyDescent="0.2">
      <c r="A1064" s="389">
        <f t="shared" si="22"/>
        <v>0</v>
      </c>
      <c r="B1064" s="294"/>
      <c r="C1064" s="295" t="str">
        <f t="shared" si="23"/>
        <v/>
      </c>
      <c r="D1064" s="294"/>
      <c r="E1064" s="332">
        <f t="shared" si="24"/>
        <v>0</v>
      </c>
      <c r="F1064" s="331"/>
      <c r="G1064" s="331"/>
      <c r="H1064" s="331"/>
      <c r="I1064" s="332">
        <f>IF(OR(F1064=0,'Seite 1'!$U$41="leer"),0,IF(F1064&gt;=15,1,IF(AND(F1064&lt;=8,'Seite 1'!$U$41="nein"),1.65,1.2)))</f>
        <v>0</v>
      </c>
      <c r="J1064" s="332">
        <f t="shared" si="25"/>
        <v>0</v>
      </c>
    </row>
    <row r="1065" spans="1:10" ht="15" customHeight="1" x14ac:dyDescent="0.2">
      <c r="A1065" s="389">
        <f t="shared" si="22"/>
        <v>0</v>
      </c>
      <c r="B1065" s="294"/>
      <c r="C1065" s="295" t="str">
        <f t="shared" si="23"/>
        <v/>
      </c>
      <c r="D1065" s="294"/>
      <c r="E1065" s="332">
        <f t="shared" si="24"/>
        <v>0</v>
      </c>
      <c r="F1065" s="331"/>
      <c r="G1065" s="331"/>
      <c r="H1065" s="331"/>
      <c r="I1065" s="332">
        <f>IF(OR(F1065=0,'Seite 1'!$U$41="leer"),0,IF(F1065&gt;=15,1,IF(AND(F1065&lt;=8,'Seite 1'!$U$41="nein"),1.65,1.2)))</f>
        <v>0</v>
      </c>
      <c r="J1065" s="332">
        <f t="shared" si="25"/>
        <v>0</v>
      </c>
    </row>
    <row r="1066" spans="1:10" ht="15" customHeight="1" x14ac:dyDescent="0.2">
      <c r="A1066" s="389">
        <f t="shared" si="22"/>
        <v>0</v>
      </c>
      <c r="B1066" s="294"/>
      <c r="C1066" s="295" t="str">
        <f t="shared" si="23"/>
        <v/>
      </c>
      <c r="D1066" s="294"/>
      <c r="E1066" s="332">
        <f t="shared" si="24"/>
        <v>0</v>
      </c>
      <c r="F1066" s="331"/>
      <c r="G1066" s="331"/>
      <c r="H1066" s="331"/>
      <c r="I1066" s="332">
        <f>IF(OR(F1066=0,'Seite 1'!$U$41="leer"),0,IF(F1066&gt;=15,1,IF(AND(F1066&lt;=8,'Seite 1'!$U$41="nein"),1.65,1.2)))</f>
        <v>0</v>
      </c>
      <c r="J1066" s="332">
        <f t="shared" si="25"/>
        <v>0</v>
      </c>
    </row>
    <row r="1067" spans="1:10" ht="15" customHeight="1" x14ac:dyDescent="0.2">
      <c r="A1067" s="389">
        <f t="shared" si="22"/>
        <v>0</v>
      </c>
      <c r="B1067" s="294"/>
      <c r="C1067" s="295" t="str">
        <f t="shared" si="23"/>
        <v/>
      </c>
      <c r="D1067" s="294"/>
      <c r="E1067" s="332">
        <f t="shared" si="24"/>
        <v>0</v>
      </c>
      <c r="F1067" s="331"/>
      <c r="G1067" s="331"/>
      <c r="H1067" s="331"/>
      <c r="I1067" s="332">
        <f>IF(OR(F1067=0,'Seite 1'!$U$41="leer"),0,IF(F1067&gt;=15,1,IF(AND(F1067&lt;=8,'Seite 1'!$U$41="nein"),1.65,1.2)))</f>
        <v>0</v>
      </c>
      <c r="J1067" s="332">
        <f t="shared" si="25"/>
        <v>0</v>
      </c>
    </row>
    <row r="1068" spans="1:10" ht="15" customHeight="1" x14ac:dyDescent="0.2">
      <c r="A1068" s="389">
        <f t="shared" si="22"/>
        <v>0</v>
      </c>
      <c r="B1068" s="294"/>
      <c r="C1068" s="295" t="str">
        <f t="shared" si="23"/>
        <v/>
      </c>
      <c r="D1068" s="294"/>
      <c r="E1068" s="332">
        <f t="shared" si="24"/>
        <v>0</v>
      </c>
      <c r="F1068" s="331"/>
      <c r="G1068" s="331"/>
      <c r="H1068" s="331"/>
      <c r="I1068" s="332">
        <f>IF(OR(F1068=0,'Seite 1'!$U$41="leer"),0,IF(F1068&gt;=15,1,IF(AND(F1068&lt;=8,'Seite 1'!$U$41="nein"),1.65,1.2)))</f>
        <v>0</v>
      </c>
      <c r="J1068" s="332">
        <f t="shared" si="25"/>
        <v>0</v>
      </c>
    </row>
    <row r="1069" spans="1:10" ht="15" customHeight="1" x14ac:dyDescent="0.2">
      <c r="A1069" s="389">
        <f t="shared" si="22"/>
        <v>0</v>
      </c>
      <c r="B1069" s="294"/>
      <c r="C1069" s="295" t="str">
        <f t="shared" si="23"/>
        <v/>
      </c>
      <c r="D1069" s="294"/>
      <c r="E1069" s="332">
        <f t="shared" si="24"/>
        <v>0</v>
      </c>
      <c r="F1069" s="331"/>
      <c r="G1069" s="331"/>
      <c r="H1069" s="331"/>
      <c r="I1069" s="332">
        <f>IF(OR(F1069=0,'Seite 1'!$U$41="leer"),0,IF(F1069&gt;=15,1,IF(AND(F1069&lt;=8,'Seite 1'!$U$41="nein"),1.65,1.2)))</f>
        <v>0</v>
      </c>
      <c r="J1069" s="332">
        <f t="shared" si="25"/>
        <v>0</v>
      </c>
    </row>
    <row r="1070" spans="1:10" ht="15" customHeight="1" x14ac:dyDescent="0.2">
      <c r="A1070" s="389">
        <f t="shared" si="22"/>
        <v>0</v>
      </c>
      <c r="B1070" s="294"/>
      <c r="C1070" s="295" t="str">
        <f t="shared" si="23"/>
        <v/>
      </c>
      <c r="D1070" s="294"/>
      <c r="E1070" s="332">
        <f t="shared" si="24"/>
        <v>0</v>
      </c>
      <c r="F1070" s="331"/>
      <c r="G1070" s="331"/>
      <c r="H1070" s="331"/>
      <c r="I1070" s="332">
        <f>IF(OR(F1070=0,'Seite 1'!$U$41="leer"),0,IF(F1070&gt;=15,1,IF(AND(F1070&lt;=8,'Seite 1'!$U$41="nein"),1.65,1.2)))</f>
        <v>0</v>
      </c>
      <c r="J1070" s="332">
        <f t="shared" si="25"/>
        <v>0</v>
      </c>
    </row>
    <row r="1071" spans="1:10" ht="15" customHeight="1" x14ac:dyDescent="0.2">
      <c r="A1071" s="389">
        <f t="shared" si="22"/>
        <v>0</v>
      </c>
      <c r="B1071" s="294"/>
      <c r="C1071" s="295" t="str">
        <f t="shared" si="23"/>
        <v/>
      </c>
      <c r="D1071" s="294"/>
      <c r="E1071" s="332">
        <f t="shared" si="24"/>
        <v>0</v>
      </c>
      <c r="F1071" s="331"/>
      <c r="G1071" s="331"/>
      <c r="H1071" s="331"/>
      <c r="I1071" s="332">
        <f>IF(OR(F1071=0,'Seite 1'!$U$41="leer"),0,IF(F1071&gt;=15,1,IF(AND(F1071&lt;=8,'Seite 1'!$U$41="nein"),1.65,1.2)))</f>
        <v>0</v>
      </c>
      <c r="J1071" s="332">
        <f t="shared" si="25"/>
        <v>0</v>
      </c>
    </row>
    <row r="1072" spans="1:10" ht="15" customHeight="1" x14ac:dyDescent="0.2">
      <c r="A1072" s="389">
        <f t="shared" si="22"/>
        <v>0</v>
      </c>
      <c r="B1072" s="294"/>
      <c r="C1072" s="295" t="str">
        <f t="shared" si="23"/>
        <v/>
      </c>
      <c r="D1072" s="294"/>
      <c r="E1072" s="332">
        <f t="shared" si="24"/>
        <v>0</v>
      </c>
      <c r="F1072" s="331"/>
      <c r="G1072" s="331"/>
      <c r="H1072" s="331"/>
      <c r="I1072" s="332">
        <f>IF(OR(F1072=0,'Seite 1'!$U$41="leer"),0,IF(F1072&gt;=15,1,IF(AND(F1072&lt;=8,'Seite 1'!$U$41="nein"),1.65,1.2)))</f>
        <v>0</v>
      </c>
      <c r="J1072" s="332">
        <f t="shared" si="25"/>
        <v>0</v>
      </c>
    </row>
    <row r="1073" spans="1:10" ht="15" customHeight="1" x14ac:dyDescent="0.2">
      <c r="A1073" s="389">
        <f t="shared" si="22"/>
        <v>0</v>
      </c>
      <c r="B1073" s="294"/>
      <c r="C1073" s="295" t="str">
        <f t="shared" si="23"/>
        <v/>
      </c>
      <c r="D1073" s="294"/>
      <c r="E1073" s="332">
        <f t="shared" si="24"/>
        <v>0</v>
      </c>
      <c r="F1073" s="331"/>
      <c r="G1073" s="331"/>
      <c r="H1073" s="331"/>
      <c r="I1073" s="332">
        <f>IF(OR(F1073=0,'Seite 1'!$U$41="leer"),0,IF(F1073&gt;=15,1,IF(AND(F1073&lt;=8,'Seite 1'!$U$41="nein"),1.65,1.2)))</f>
        <v>0</v>
      </c>
      <c r="J1073" s="332">
        <f t="shared" si="25"/>
        <v>0</v>
      </c>
    </row>
    <row r="1074" spans="1:10" ht="15" customHeight="1" x14ac:dyDescent="0.2">
      <c r="A1074" s="389">
        <f t="shared" si="22"/>
        <v>0</v>
      </c>
      <c r="B1074" s="294"/>
      <c r="C1074" s="295" t="str">
        <f t="shared" si="23"/>
        <v/>
      </c>
      <c r="D1074" s="294"/>
      <c r="E1074" s="332">
        <f t="shared" si="24"/>
        <v>0</v>
      </c>
      <c r="F1074" s="331"/>
      <c r="G1074" s="331"/>
      <c r="H1074" s="331"/>
      <c r="I1074" s="332">
        <f>IF(OR(F1074=0,'Seite 1'!$U$41="leer"),0,IF(F1074&gt;=15,1,IF(AND(F1074&lt;=8,'Seite 1'!$U$41="nein"),1.65,1.2)))</f>
        <v>0</v>
      </c>
      <c r="J1074" s="332">
        <f t="shared" si="25"/>
        <v>0</v>
      </c>
    </row>
    <row r="1075" spans="1:10" ht="15" customHeight="1" x14ac:dyDescent="0.2">
      <c r="A1075" s="389">
        <f t="shared" si="22"/>
        <v>0</v>
      </c>
      <c r="B1075" s="294"/>
      <c r="C1075" s="295" t="str">
        <f t="shared" si="23"/>
        <v/>
      </c>
      <c r="D1075" s="294"/>
      <c r="E1075" s="332">
        <f t="shared" si="24"/>
        <v>0</v>
      </c>
      <c r="F1075" s="331"/>
      <c r="G1075" s="331"/>
      <c r="H1075" s="331"/>
      <c r="I1075" s="332">
        <f>IF(OR(F1075=0,'Seite 1'!$U$41="leer"),0,IF(F1075&gt;=15,1,IF(AND(F1075&lt;=8,'Seite 1'!$U$41="nein"),1.65,1.2)))</f>
        <v>0</v>
      </c>
      <c r="J1075" s="332">
        <f t="shared" si="25"/>
        <v>0</v>
      </c>
    </row>
    <row r="1076" spans="1:10" ht="15" customHeight="1" x14ac:dyDescent="0.2">
      <c r="A1076" s="389">
        <f t="shared" si="22"/>
        <v>0</v>
      </c>
      <c r="B1076" s="294"/>
      <c r="C1076" s="295" t="str">
        <f t="shared" si="23"/>
        <v/>
      </c>
      <c r="D1076" s="294"/>
      <c r="E1076" s="332">
        <f t="shared" si="24"/>
        <v>0</v>
      </c>
      <c r="F1076" s="331"/>
      <c r="G1076" s="331"/>
      <c r="H1076" s="331"/>
      <c r="I1076" s="332">
        <f>IF(OR(F1076=0,'Seite 1'!$U$41="leer"),0,IF(F1076&gt;=15,1,IF(AND(F1076&lt;=8,'Seite 1'!$U$41="nein"),1.65,1.2)))</f>
        <v>0</v>
      </c>
      <c r="J1076" s="332">
        <f t="shared" si="25"/>
        <v>0</v>
      </c>
    </row>
    <row r="1077" spans="1:10" ht="15" customHeight="1" x14ac:dyDescent="0.2">
      <c r="A1077" s="389">
        <f t="shared" si="22"/>
        <v>0</v>
      </c>
      <c r="B1077" s="294"/>
      <c r="C1077" s="295" t="str">
        <f t="shared" si="23"/>
        <v/>
      </c>
      <c r="D1077" s="294"/>
      <c r="E1077" s="332">
        <f t="shared" si="24"/>
        <v>0</v>
      </c>
      <c r="F1077" s="331"/>
      <c r="G1077" s="331"/>
      <c r="H1077" s="331"/>
      <c r="I1077" s="332">
        <f>IF(OR(F1077=0,'Seite 1'!$U$41="leer"),0,IF(F1077&gt;=15,1,IF(AND(F1077&lt;=8,'Seite 1'!$U$41="nein"),1.65,1.2)))</f>
        <v>0</v>
      </c>
      <c r="J1077" s="332">
        <f t="shared" si="25"/>
        <v>0</v>
      </c>
    </row>
    <row r="1078" spans="1:10" ht="15" customHeight="1" x14ac:dyDescent="0.2">
      <c r="A1078" s="389">
        <f t="shared" si="22"/>
        <v>0</v>
      </c>
      <c r="B1078" s="294"/>
      <c r="C1078" s="295" t="str">
        <f t="shared" si="23"/>
        <v/>
      </c>
      <c r="D1078" s="294"/>
      <c r="E1078" s="332">
        <f t="shared" si="24"/>
        <v>0</v>
      </c>
      <c r="F1078" s="331"/>
      <c r="G1078" s="331"/>
      <c r="H1078" s="331"/>
      <c r="I1078" s="332">
        <f>IF(OR(F1078=0,'Seite 1'!$U$41="leer"),0,IF(F1078&gt;=15,1,IF(AND(F1078&lt;=8,'Seite 1'!$U$41="nein"),1.65,1.2)))</f>
        <v>0</v>
      </c>
      <c r="J1078" s="332">
        <f t="shared" ref="J1078:J1109" si="26">IF(B1078="",0,ROUND(ROUND(E1078*I1078,2)*H1078,2))</f>
        <v>0</v>
      </c>
    </row>
    <row r="1079" spans="1:10" ht="15" customHeight="1" x14ac:dyDescent="0.2">
      <c r="A1079" s="389">
        <f t="shared" ref="A1079:A1142" si="27">IF(B1079&lt;&gt;"",ROW()-1013,0)</f>
        <v>0</v>
      </c>
      <c r="B1079" s="294"/>
      <c r="C1079" s="295" t="str">
        <f t="shared" ref="C1079:C1142" si="28">IF(B1079="","",VLOOKUP(CONCATENATE($F$6,B1079),$D$7:$G$999,4,FALSE))</f>
        <v/>
      </c>
      <c r="D1079" s="294"/>
      <c r="E1079" s="332">
        <f t="shared" ref="E1079:E1142" si="29">IF(B1079="",0,VLOOKUP(CONCATENATE($F$6,B1079),$D$7:$G$999,2,FALSE))</f>
        <v>0</v>
      </c>
      <c r="F1079" s="331"/>
      <c r="G1079" s="331"/>
      <c r="H1079" s="331"/>
      <c r="I1079" s="332">
        <f>IF(OR(F1079=0,'Seite 1'!$U$41="leer"),0,IF(F1079&gt;=15,1,IF(AND(F1079&lt;=8,'Seite 1'!$U$41="nein"),1.65,1.2)))</f>
        <v>0</v>
      </c>
      <c r="J1079" s="332">
        <f t="shared" si="26"/>
        <v>0</v>
      </c>
    </row>
    <row r="1080" spans="1:10" ht="15" customHeight="1" x14ac:dyDescent="0.2">
      <c r="A1080" s="389">
        <f t="shared" si="27"/>
        <v>0</v>
      </c>
      <c r="B1080" s="294"/>
      <c r="C1080" s="295" t="str">
        <f t="shared" si="28"/>
        <v/>
      </c>
      <c r="D1080" s="294"/>
      <c r="E1080" s="332">
        <f t="shared" si="29"/>
        <v>0</v>
      </c>
      <c r="F1080" s="331"/>
      <c r="G1080" s="331"/>
      <c r="H1080" s="331"/>
      <c r="I1080" s="332">
        <f>IF(OR(F1080=0,'Seite 1'!$U$41="leer"),0,IF(F1080&gt;=15,1,IF(AND(F1080&lt;=8,'Seite 1'!$U$41="nein"),1.65,1.2)))</f>
        <v>0</v>
      </c>
      <c r="J1080" s="332">
        <f t="shared" si="26"/>
        <v>0</v>
      </c>
    </row>
    <row r="1081" spans="1:10" ht="15" customHeight="1" x14ac:dyDescent="0.2">
      <c r="A1081" s="389">
        <f t="shared" si="27"/>
        <v>0</v>
      </c>
      <c r="B1081" s="294"/>
      <c r="C1081" s="295" t="str">
        <f t="shared" si="28"/>
        <v/>
      </c>
      <c r="D1081" s="294"/>
      <c r="E1081" s="332">
        <f t="shared" si="29"/>
        <v>0</v>
      </c>
      <c r="F1081" s="331"/>
      <c r="G1081" s="331"/>
      <c r="H1081" s="331"/>
      <c r="I1081" s="332">
        <f>IF(OR(F1081=0,'Seite 1'!$U$41="leer"),0,IF(F1081&gt;=15,1,IF(AND(F1081&lt;=8,'Seite 1'!$U$41="nein"),1.65,1.2)))</f>
        <v>0</v>
      </c>
      <c r="J1081" s="332">
        <f t="shared" si="26"/>
        <v>0</v>
      </c>
    </row>
    <row r="1082" spans="1:10" ht="15" customHeight="1" x14ac:dyDescent="0.2">
      <c r="A1082" s="389">
        <f t="shared" si="27"/>
        <v>0</v>
      </c>
      <c r="B1082" s="294"/>
      <c r="C1082" s="295" t="str">
        <f t="shared" si="28"/>
        <v/>
      </c>
      <c r="D1082" s="294"/>
      <c r="E1082" s="332">
        <f t="shared" si="29"/>
        <v>0</v>
      </c>
      <c r="F1082" s="331"/>
      <c r="G1082" s="331"/>
      <c r="H1082" s="331"/>
      <c r="I1082" s="332">
        <f>IF(OR(F1082=0,'Seite 1'!$U$41="leer"),0,IF(F1082&gt;=15,1,IF(AND(F1082&lt;=8,'Seite 1'!$U$41="nein"),1.65,1.2)))</f>
        <v>0</v>
      </c>
      <c r="J1082" s="332">
        <f t="shared" si="26"/>
        <v>0</v>
      </c>
    </row>
    <row r="1083" spans="1:10" ht="15" customHeight="1" x14ac:dyDescent="0.2">
      <c r="A1083" s="389">
        <f t="shared" si="27"/>
        <v>0</v>
      </c>
      <c r="B1083" s="294"/>
      <c r="C1083" s="295" t="str">
        <f t="shared" si="28"/>
        <v/>
      </c>
      <c r="D1083" s="294"/>
      <c r="E1083" s="332">
        <f t="shared" si="29"/>
        <v>0</v>
      </c>
      <c r="F1083" s="331"/>
      <c r="G1083" s="331"/>
      <c r="H1083" s="331"/>
      <c r="I1083" s="332">
        <f>IF(OR(F1083=0,'Seite 1'!$U$41="leer"),0,IF(F1083&gt;=15,1,IF(AND(F1083&lt;=8,'Seite 1'!$U$41="nein"),1.65,1.2)))</f>
        <v>0</v>
      </c>
      <c r="J1083" s="332">
        <f t="shared" si="26"/>
        <v>0</v>
      </c>
    </row>
    <row r="1084" spans="1:10" ht="15" customHeight="1" x14ac:dyDescent="0.2">
      <c r="A1084" s="389">
        <f t="shared" si="27"/>
        <v>0</v>
      </c>
      <c r="B1084" s="294"/>
      <c r="C1084" s="295" t="str">
        <f t="shared" si="28"/>
        <v/>
      </c>
      <c r="D1084" s="294"/>
      <c r="E1084" s="332">
        <f t="shared" si="29"/>
        <v>0</v>
      </c>
      <c r="F1084" s="331"/>
      <c r="G1084" s="331"/>
      <c r="H1084" s="331"/>
      <c r="I1084" s="332">
        <f>IF(OR(F1084=0,'Seite 1'!$U$41="leer"),0,IF(F1084&gt;=15,1,IF(AND(F1084&lt;=8,'Seite 1'!$U$41="nein"),1.65,1.2)))</f>
        <v>0</v>
      </c>
      <c r="J1084" s="332">
        <f t="shared" si="26"/>
        <v>0</v>
      </c>
    </row>
    <row r="1085" spans="1:10" ht="15" customHeight="1" x14ac:dyDescent="0.2">
      <c r="A1085" s="389">
        <f t="shared" si="27"/>
        <v>0</v>
      </c>
      <c r="B1085" s="294"/>
      <c r="C1085" s="295" t="str">
        <f t="shared" si="28"/>
        <v/>
      </c>
      <c r="D1085" s="294"/>
      <c r="E1085" s="332">
        <f t="shared" si="29"/>
        <v>0</v>
      </c>
      <c r="F1085" s="331"/>
      <c r="G1085" s="331"/>
      <c r="H1085" s="331"/>
      <c r="I1085" s="332">
        <f>IF(OR(F1085=0,'Seite 1'!$U$41="leer"),0,IF(F1085&gt;=15,1,IF(AND(F1085&lt;=8,'Seite 1'!$U$41="nein"),1.65,1.2)))</f>
        <v>0</v>
      </c>
      <c r="J1085" s="332">
        <f t="shared" si="26"/>
        <v>0</v>
      </c>
    </row>
    <row r="1086" spans="1:10" ht="15" customHeight="1" x14ac:dyDescent="0.2">
      <c r="A1086" s="389">
        <f t="shared" si="27"/>
        <v>0</v>
      </c>
      <c r="B1086" s="294"/>
      <c r="C1086" s="295" t="str">
        <f t="shared" si="28"/>
        <v/>
      </c>
      <c r="D1086" s="294"/>
      <c r="E1086" s="332">
        <f t="shared" si="29"/>
        <v>0</v>
      </c>
      <c r="F1086" s="331"/>
      <c r="G1086" s="331"/>
      <c r="H1086" s="331"/>
      <c r="I1086" s="332">
        <f>IF(OR(F1086=0,'Seite 1'!$U$41="leer"),0,IF(F1086&gt;=15,1,IF(AND(F1086&lt;=8,'Seite 1'!$U$41="nein"),1.65,1.2)))</f>
        <v>0</v>
      </c>
      <c r="J1086" s="332">
        <f t="shared" si="26"/>
        <v>0</v>
      </c>
    </row>
    <row r="1087" spans="1:10" ht="15" customHeight="1" x14ac:dyDescent="0.2">
      <c r="A1087" s="389">
        <f t="shared" si="27"/>
        <v>0</v>
      </c>
      <c r="B1087" s="294"/>
      <c r="C1087" s="295" t="str">
        <f t="shared" si="28"/>
        <v/>
      </c>
      <c r="D1087" s="294"/>
      <c r="E1087" s="332">
        <f t="shared" si="29"/>
        <v>0</v>
      </c>
      <c r="F1087" s="331"/>
      <c r="G1087" s="331"/>
      <c r="H1087" s="331"/>
      <c r="I1087" s="332">
        <f>IF(OR(F1087=0,'Seite 1'!$U$41="leer"),0,IF(F1087&gt;=15,1,IF(AND(F1087&lt;=8,'Seite 1'!$U$41="nein"),1.65,1.2)))</f>
        <v>0</v>
      </c>
      <c r="J1087" s="332">
        <f t="shared" si="26"/>
        <v>0</v>
      </c>
    </row>
    <row r="1088" spans="1:10" ht="15" customHeight="1" x14ac:dyDescent="0.2">
      <c r="A1088" s="389">
        <f t="shared" si="27"/>
        <v>0</v>
      </c>
      <c r="B1088" s="294"/>
      <c r="C1088" s="295" t="str">
        <f t="shared" si="28"/>
        <v/>
      </c>
      <c r="D1088" s="294"/>
      <c r="E1088" s="332">
        <f t="shared" si="29"/>
        <v>0</v>
      </c>
      <c r="F1088" s="331"/>
      <c r="G1088" s="331"/>
      <c r="H1088" s="331"/>
      <c r="I1088" s="332">
        <f>IF(OR(F1088=0,'Seite 1'!$U$41="leer"),0,IF(F1088&gt;=15,1,IF(AND(F1088&lt;=8,'Seite 1'!$U$41="nein"),1.65,1.2)))</f>
        <v>0</v>
      </c>
      <c r="J1088" s="332">
        <f t="shared" si="26"/>
        <v>0</v>
      </c>
    </row>
    <row r="1089" spans="1:10" ht="15" customHeight="1" x14ac:dyDescent="0.2">
      <c r="A1089" s="389">
        <f t="shared" si="27"/>
        <v>0</v>
      </c>
      <c r="B1089" s="294"/>
      <c r="C1089" s="295" t="str">
        <f t="shared" si="28"/>
        <v/>
      </c>
      <c r="D1089" s="294"/>
      <c r="E1089" s="332">
        <f t="shared" si="29"/>
        <v>0</v>
      </c>
      <c r="F1089" s="331"/>
      <c r="G1089" s="331"/>
      <c r="H1089" s="331"/>
      <c r="I1089" s="332">
        <f>IF(OR(F1089=0,'Seite 1'!$U$41="leer"),0,IF(F1089&gt;=15,1,IF(AND(F1089&lt;=8,'Seite 1'!$U$41="nein"),1.65,1.2)))</f>
        <v>0</v>
      </c>
      <c r="J1089" s="332">
        <f t="shared" si="26"/>
        <v>0</v>
      </c>
    </row>
    <row r="1090" spans="1:10" ht="15" customHeight="1" x14ac:dyDescent="0.2">
      <c r="A1090" s="389">
        <f t="shared" si="27"/>
        <v>0</v>
      </c>
      <c r="B1090" s="294"/>
      <c r="C1090" s="295" t="str">
        <f t="shared" si="28"/>
        <v/>
      </c>
      <c r="D1090" s="294"/>
      <c r="E1090" s="332">
        <f t="shared" si="29"/>
        <v>0</v>
      </c>
      <c r="F1090" s="331"/>
      <c r="G1090" s="331"/>
      <c r="H1090" s="331"/>
      <c r="I1090" s="332">
        <f>IF(OR(F1090=0,'Seite 1'!$U$41="leer"),0,IF(F1090&gt;=15,1,IF(AND(F1090&lt;=8,'Seite 1'!$U$41="nein"),1.65,1.2)))</f>
        <v>0</v>
      </c>
      <c r="J1090" s="332">
        <f t="shared" si="26"/>
        <v>0</v>
      </c>
    </row>
    <row r="1091" spans="1:10" ht="15" customHeight="1" x14ac:dyDescent="0.2">
      <c r="A1091" s="389">
        <f t="shared" si="27"/>
        <v>0</v>
      </c>
      <c r="B1091" s="294"/>
      <c r="C1091" s="295" t="str">
        <f t="shared" si="28"/>
        <v/>
      </c>
      <c r="D1091" s="294"/>
      <c r="E1091" s="332">
        <f t="shared" si="29"/>
        <v>0</v>
      </c>
      <c r="F1091" s="331"/>
      <c r="G1091" s="331"/>
      <c r="H1091" s="331"/>
      <c r="I1091" s="332">
        <f>IF(OR(F1091=0,'Seite 1'!$U$41="leer"),0,IF(F1091&gt;=15,1,IF(AND(F1091&lt;=8,'Seite 1'!$U$41="nein"),1.65,1.2)))</f>
        <v>0</v>
      </c>
      <c r="J1091" s="332">
        <f t="shared" si="26"/>
        <v>0</v>
      </c>
    </row>
    <row r="1092" spans="1:10" ht="15" customHeight="1" x14ac:dyDescent="0.2">
      <c r="A1092" s="389">
        <f t="shared" si="27"/>
        <v>0</v>
      </c>
      <c r="B1092" s="294"/>
      <c r="C1092" s="295" t="str">
        <f t="shared" si="28"/>
        <v/>
      </c>
      <c r="D1092" s="294"/>
      <c r="E1092" s="332">
        <f t="shared" si="29"/>
        <v>0</v>
      </c>
      <c r="F1092" s="331"/>
      <c r="G1092" s="331"/>
      <c r="H1092" s="331"/>
      <c r="I1092" s="332">
        <f>IF(OR(F1092=0,'Seite 1'!$U$41="leer"),0,IF(F1092&gt;=15,1,IF(AND(F1092&lt;=8,'Seite 1'!$U$41="nein"),1.65,1.2)))</f>
        <v>0</v>
      </c>
      <c r="J1092" s="332">
        <f t="shared" si="26"/>
        <v>0</v>
      </c>
    </row>
    <row r="1093" spans="1:10" ht="15" customHeight="1" x14ac:dyDescent="0.2">
      <c r="A1093" s="389">
        <f t="shared" si="27"/>
        <v>0</v>
      </c>
      <c r="B1093" s="294"/>
      <c r="C1093" s="295" t="str">
        <f t="shared" si="28"/>
        <v/>
      </c>
      <c r="D1093" s="294"/>
      <c r="E1093" s="332">
        <f t="shared" si="29"/>
        <v>0</v>
      </c>
      <c r="F1093" s="331"/>
      <c r="G1093" s="331"/>
      <c r="H1093" s="331"/>
      <c r="I1093" s="332">
        <f>IF(OR(F1093=0,'Seite 1'!$U$41="leer"),0,IF(F1093&gt;=15,1,IF(AND(F1093&lt;=8,'Seite 1'!$U$41="nein"),1.65,1.2)))</f>
        <v>0</v>
      </c>
      <c r="J1093" s="332">
        <f t="shared" si="26"/>
        <v>0</v>
      </c>
    </row>
    <row r="1094" spans="1:10" ht="15" customHeight="1" x14ac:dyDescent="0.2">
      <c r="A1094" s="389">
        <f t="shared" si="27"/>
        <v>0</v>
      </c>
      <c r="B1094" s="294"/>
      <c r="C1094" s="295" t="str">
        <f t="shared" si="28"/>
        <v/>
      </c>
      <c r="D1094" s="294"/>
      <c r="E1094" s="332">
        <f t="shared" si="29"/>
        <v>0</v>
      </c>
      <c r="F1094" s="331"/>
      <c r="G1094" s="331"/>
      <c r="H1094" s="331"/>
      <c r="I1094" s="332">
        <f>IF(OR(F1094=0,'Seite 1'!$U$41="leer"),0,IF(F1094&gt;=15,1,IF(AND(F1094&lt;=8,'Seite 1'!$U$41="nein"),1.65,1.2)))</f>
        <v>0</v>
      </c>
      <c r="J1094" s="332">
        <f t="shared" si="26"/>
        <v>0</v>
      </c>
    </row>
    <row r="1095" spans="1:10" ht="15" customHeight="1" x14ac:dyDescent="0.2">
      <c r="A1095" s="389">
        <f t="shared" si="27"/>
        <v>0</v>
      </c>
      <c r="B1095" s="294"/>
      <c r="C1095" s="295" t="str">
        <f t="shared" si="28"/>
        <v/>
      </c>
      <c r="D1095" s="294"/>
      <c r="E1095" s="332">
        <f t="shared" si="29"/>
        <v>0</v>
      </c>
      <c r="F1095" s="331"/>
      <c r="G1095" s="331"/>
      <c r="H1095" s="331"/>
      <c r="I1095" s="332">
        <f>IF(OR(F1095=0,'Seite 1'!$U$41="leer"),0,IF(F1095&gt;=15,1,IF(AND(F1095&lt;=8,'Seite 1'!$U$41="nein"),1.65,1.2)))</f>
        <v>0</v>
      </c>
      <c r="J1095" s="332">
        <f t="shared" si="26"/>
        <v>0</v>
      </c>
    </row>
    <row r="1096" spans="1:10" ht="15" customHeight="1" x14ac:dyDescent="0.2">
      <c r="A1096" s="389">
        <f t="shared" si="27"/>
        <v>0</v>
      </c>
      <c r="B1096" s="294"/>
      <c r="C1096" s="295" t="str">
        <f t="shared" si="28"/>
        <v/>
      </c>
      <c r="D1096" s="294"/>
      <c r="E1096" s="332">
        <f t="shared" si="29"/>
        <v>0</v>
      </c>
      <c r="F1096" s="331"/>
      <c r="G1096" s="331"/>
      <c r="H1096" s="331"/>
      <c r="I1096" s="332">
        <f>IF(OR(F1096=0,'Seite 1'!$U$41="leer"),0,IF(F1096&gt;=15,1,IF(AND(F1096&lt;=8,'Seite 1'!$U$41="nein"),1.65,1.2)))</f>
        <v>0</v>
      </c>
      <c r="J1096" s="332">
        <f t="shared" si="26"/>
        <v>0</v>
      </c>
    </row>
    <row r="1097" spans="1:10" ht="15" customHeight="1" x14ac:dyDescent="0.2">
      <c r="A1097" s="389">
        <f t="shared" si="27"/>
        <v>0</v>
      </c>
      <c r="B1097" s="294"/>
      <c r="C1097" s="295" t="str">
        <f t="shared" si="28"/>
        <v/>
      </c>
      <c r="D1097" s="294"/>
      <c r="E1097" s="332">
        <f t="shared" si="29"/>
        <v>0</v>
      </c>
      <c r="F1097" s="331"/>
      <c r="G1097" s="331"/>
      <c r="H1097" s="331"/>
      <c r="I1097" s="332">
        <f>IF(OR(F1097=0,'Seite 1'!$U$41="leer"),0,IF(F1097&gt;=15,1,IF(AND(F1097&lt;=8,'Seite 1'!$U$41="nein"),1.65,1.2)))</f>
        <v>0</v>
      </c>
      <c r="J1097" s="332">
        <f t="shared" si="26"/>
        <v>0</v>
      </c>
    </row>
    <row r="1098" spans="1:10" ht="15" customHeight="1" x14ac:dyDescent="0.2">
      <c r="A1098" s="389">
        <f t="shared" si="27"/>
        <v>0</v>
      </c>
      <c r="B1098" s="294"/>
      <c r="C1098" s="295" t="str">
        <f t="shared" si="28"/>
        <v/>
      </c>
      <c r="D1098" s="294"/>
      <c r="E1098" s="332">
        <f t="shared" si="29"/>
        <v>0</v>
      </c>
      <c r="F1098" s="331"/>
      <c r="G1098" s="331"/>
      <c r="H1098" s="331"/>
      <c r="I1098" s="332">
        <f>IF(OR(F1098=0,'Seite 1'!$U$41="leer"),0,IF(F1098&gt;=15,1,IF(AND(F1098&lt;=8,'Seite 1'!$U$41="nein"),1.65,1.2)))</f>
        <v>0</v>
      </c>
      <c r="J1098" s="332">
        <f t="shared" si="26"/>
        <v>0</v>
      </c>
    </row>
    <row r="1099" spans="1:10" ht="15" customHeight="1" x14ac:dyDescent="0.2">
      <c r="A1099" s="389">
        <f t="shared" si="27"/>
        <v>0</v>
      </c>
      <c r="B1099" s="294"/>
      <c r="C1099" s="295" t="str">
        <f t="shared" si="28"/>
        <v/>
      </c>
      <c r="D1099" s="294"/>
      <c r="E1099" s="332">
        <f t="shared" si="29"/>
        <v>0</v>
      </c>
      <c r="F1099" s="331"/>
      <c r="G1099" s="331"/>
      <c r="H1099" s="331"/>
      <c r="I1099" s="332">
        <f>IF(OR(F1099=0,'Seite 1'!$U$41="leer"),0,IF(F1099&gt;=15,1,IF(AND(F1099&lt;=8,'Seite 1'!$U$41="nein"),1.65,1.2)))</f>
        <v>0</v>
      </c>
      <c r="J1099" s="332">
        <f t="shared" si="26"/>
        <v>0</v>
      </c>
    </row>
    <row r="1100" spans="1:10" ht="15" customHeight="1" x14ac:dyDescent="0.2">
      <c r="A1100" s="389">
        <f t="shared" si="27"/>
        <v>0</v>
      </c>
      <c r="B1100" s="294"/>
      <c r="C1100" s="295" t="str">
        <f t="shared" si="28"/>
        <v/>
      </c>
      <c r="D1100" s="294"/>
      <c r="E1100" s="332">
        <f t="shared" si="29"/>
        <v>0</v>
      </c>
      <c r="F1100" s="331"/>
      <c r="G1100" s="331"/>
      <c r="H1100" s="331"/>
      <c r="I1100" s="332">
        <f>IF(OR(F1100=0,'Seite 1'!$U$41="leer"),0,IF(F1100&gt;=15,1,IF(AND(F1100&lt;=8,'Seite 1'!$U$41="nein"),1.65,1.2)))</f>
        <v>0</v>
      </c>
      <c r="J1100" s="332">
        <f t="shared" si="26"/>
        <v>0</v>
      </c>
    </row>
    <row r="1101" spans="1:10" ht="15" customHeight="1" x14ac:dyDescent="0.2">
      <c r="A1101" s="389">
        <f t="shared" si="27"/>
        <v>0</v>
      </c>
      <c r="B1101" s="294"/>
      <c r="C1101" s="295" t="str">
        <f t="shared" si="28"/>
        <v/>
      </c>
      <c r="D1101" s="294"/>
      <c r="E1101" s="332">
        <f t="shared" si="29"/>
        <v>0</v>
      </c>
      <c r="F1101" s="331"/>
      <c r="G1101" s="331"/>
      <c r="H1101" s="331"/>
      <c r="I1101" s="332">
        <f>IF(OR(F1101=0,'Seite 1'!$U$41="leer"),0,IF(F1101&gt;=15,1,IF(AND(F1101&lt;=8,'Seite 1'!$U$41="nein"),1.65,1.2)))</f>
        <v>0</v>
      </c>
      <c r="J1101" s="332">
        <f t="shared" si="26"/>
        <v>0</v>
      </c>
    </row>
    <row r="1102" spans="1:10" ht="15" customHeight="1" x14ac:dyDescent="0.2">
      <c r="A1102" s="389">
        <f t="shared" si="27"/>
        <v>0</v>
      </c>
      <c r="B1102" s="294"/>
      <c r="C1102" s="295" t="str">
        <f t="shared" si="28"/>
        <v/>
      </c>
      <c r="D1102" s="294"/>
      <c r="E1102" s="332">
        <f t="shared" si="29"/>
        <v>0</v>
      </c>
      <c r="F1102" s="331"/>
      <c r="G1102" s="331"/>
      <c r="H1102" s="331"/>
      <c r="I1102" s="332">
        <f>IF(OR(F1102=0,'Seite 1'!$U$41="leer"),0,IF(F1102&gt;=15,1,IF(AND(F1102&lt;=8,'Seite 1'!$U$41="nein"),1.65,1.2)))</f>
        <v>0</v>
      </c>
      <c r="J1102" s="332">
        <f t="shared" si="26"/>
        <v>0</v>
      </c>
    </row>
    <row r="1103" spans="1:10" ht="15" customHeight="1" x14ac:dyDescent="0.2">
      <c r="A1103" s="389">
        <f t="shared" si="27"/>
        <v>0</v>
      </c>
      <c r="B1103" s="294"/>
      <c r="C1103" s="295" t="str">
        <f t="shared" si="28"/>
        <v/>
      </c>
      <c r="D1103" s="294"/>
      <c r="E1103" s="332">
        <f t="shared" si="29"/>
        <v>0</v>
      </c>
      <c r="F1103" s="331"/>
      <c r="G1103" s="331"/>
      <c r="H1103" s="331"/>
      <c r="I1103" s="332">
        <f>IF(OR(F1103=0,'Seite 1'!$U$41="leer"),0,IF(F1103&gt;=15,1,IF(AND(F1103&lt;=8,'Seite 1'!$U$41="nein"),1.65,1.2)))</f>
        <v>0</v>
      </c>
      <c r="J1103" s="332">
        <f t="shared" si="26"/>
        <v>0</v>
      </c>
    </row>
    <row r="1104" spans="1:10" ht="15" customHeight="1" x14ac:dyDescent="0.2">
      <c r="A1104" s="389">
        <f t="shared" si="27"/>
        <v>0</v>
      </c>
      <c r="B1104" s="294"/>
      <c r="C1104" s="295" t="str">
        <f t="shared" si="28"/>
        <v/>
      </c>
      <c r="D1104" s="294"/>
      <c r="E1104" s="332">
        <f t="shared" si="29"/>
        <v>0</v>
      </c>
      <c r="F1104" s="331"/>
      <c r="G1104" s="331"/>
      <c r="H1104" s="331"/>
      <c r="I1104" s="332">
        <f>IF(OR(F1104=0,'Seite 1'!$U$41="leer"),0,IF(F1104&gt;=15,1,IF(AND(F1104&lt;=8,'Seite 1'!$U$41="nein"),1.65,1.2)))</f>
        <v>0</v>
      </c>
      <c r="J1104" s="332">
        <f t="shared" si="26"/>
        <v>0</v>
      </c>
    </row>
    <row r="1105" spans="1:10" ht="15" customHeight="1" x14ac:dyDescent="0.2">
      <c r="A1105" s="389">
        <f t="shared" si="27"/>
        <v>0</v>
      </c>
      <c r="B1105" s="294"/>
      <c r="C1105" s="295" t="str">
        <f t="shared" si="28"/>
        <v/>
      </c>
      <c r="D1105" s="294"/>
      <c r="E1105" s="332">
        <f t="shared" si="29"/>
        <v>0</v>
      </c>
      <c r="F1105" s="331"/>
      <c r="G1105" s="331"/>
      <c r="H1105" s="331"/>
      <c r="I1105" s="332">
        <f>IF(OR(F1105=0,'Seite 1'!$U$41="leer"),0,IF(F1105&gt;=15,1,IF(AND(F1105&lt;=8,'Seite 1'!$U$41="nein"),1.65,1.2)))</f>
        <v>0</v>
      </c>
      <c r="J1105" s="332">
        <f t="shared" si="26"/>
        <v>0</v>
      </c>
    </row>
    <row r="1106" spans="1:10" ht="15" customHeight="1" x14ac:dyDescent="0.2">
      <c r="A1106" s="389">
        <f t="shared" si="27"/>
        <v>0</v>
      </c>
      <c r="B1106" s="294"/>
      <c r="C1106" s="295" t="str">
        <f t="shared" si="28"/>
        <v/>
      </c>
      <c r="D1106" s="294"/>
      <c r="E1106" s="332">
        <f t="shared" si="29"/>
        <v>0</v>
      </c>
      <c r="F1106" s="331"/>
      <c r="G1106" s="331"/>
      <c r="H1106" s="331"/>
      <c r="I1106" s="332">
        <f>IF(OR(F1106=0,'Seite 1'!$U$41="leer"),0,IF(F1106&gt;=15,1,IF(AND(F1106&lt;=8,'Seite 1'!$U$41="nein"),1.65,1.2)))</f>
        <v>0</v>
      </c>
      <c r="J1106" s="332">
        <f t="shared" si="26"/>
        <v>0</v>
      </c>
    </row>
    <row r="1107" spans="1:10" ht="15" customHeight="1" x14ac:dyDescent="0.2">
      <c r="A1107" s="389">
        <f t="shared" si="27"/>
        <v>0</v>
      </c>
      <c r="B1107" s="294"/>
      <c r="C1107" s="295" t="str">
        <f t="shared" si="28"/>
        <v/>
      </c>
      <c r="D1107" s="294"/>
      <c r="E1107" s="332">
        <f t="shared" si="29"/>
        <v>0</v>
      </c>
      <c r="F1107" s="331"/>
      <c r="G1107" s="331"/>
      <c r="H1107" s="331"/>
      <c r="I1107" s="332">
        <f>IF(OR(F1107=0,'Seite 1'!$U$41="leer"),0,IF(F1107&gt;=15,1,IF(AND(F1107&lt;=8,'Seite 1'!$U$41="nein"),1.65,1.2)))</f>
        <v>0</v>
      </c>
      <c r="J1107" s="332">
        <f t="shared" si="26"/>
        <v>0</v>
      </c>
    </row>
    <row r="1108" spans="1:10" ht="15" customHeight="1" x14ac:dyDescent="0.2">
      <c r="A1108" s="389">
        <f t="shared" si="27"/>
        <v>0</v>
      </c>
      <c r="B1108" s="294"/>
      <c r="C1108" s="295" t="str">
        <f t="shared" si="28"/>
        <v/>
      </c>
      <c r="D1108" s="294"/>
      <c r="E1108" s="332">
        <f t="shared" si="29"/>
        <v>0</v>
      </c>
      <c r="F1108" s="331"/>
      <c r="G1108" s="331"/>
      <c r="H1108" s="331"/>
      <c r="I1108" s="332">
        <f>IF(OR(F1108=0,'Seite 1'!$U$41="leer"),0,IF(F1108&gt;=15,1,IF(AND(F1108&lt;=8,'Seite 1'!$U$41="nein"),1.65,1.2)))</f>
        <v>0</v>
      </c>
      <c r="J1108" s="332">
        <f t="shared" si="26"/>
        <v>0</v>
      </c>
    </row>
    <row r="1109" spans="1:10" ht="15" customHeight="1" x14ac:dyDescent="0.2">
      <c r="A1109" s="389">
        <f t="shared" si="27"/>
        <v>0</v>
      </c>
      <c r="B1109" s="294"/>
      <c r="C1109" s="295" t="str">
        <f t="shared" si="28"/>
        <v/>
      </c>
      <c r="D1109" s="294"/>
      <c r="E1109" s="332">
        <f t="shared" si="29"/>
        <v>0</v>
      </c>
      <c r="F1109" s="331"/>
      <c r="G1109" s="331"/>
      <c r="H1109" s="331"/>
      <c r="I1109" s="332">
        <f>IF(OR(F1109=0,'Seite 1'!$U$41="leer"),0,IF(F1109&gt;=15,1,IF(AND(F1109&lt;=8,'Seite 1'!$U$41="nein"),1.65,1.2)))</f>
        <v>0</v>
      </c>
      <c r="J1109" s="332">
        <f t="shared" si="26"/>
        <v>0</v>
      </c>
    </row>
    <row r="1110" spans="1:10" ht="15" customHeight="1" x14ac:dyDescent="0.2">
      <c r="A1110" s="389">
        <f t="shared" si="27"/>
        <v>0</v>
      </c>
      <c r="B1110" s="294"/>
      <c r="C1110" s="295" t="str">
        <f t="shared" si="28"/>
        <v/>
      </c>
      <c r="D1110" s="294"/>
      <c r="E1110" s="332">
        <f t="shared" si="29"/>
        <v>0</v>
      </c>
      <c r="F1110" s="331"/>
      <c r="G1110" s="331"/>
      <c r="H1110" s="331"/>
      <c r="I1110" s="332">
        <f>IF(OR(F1110=0,'Seite 1'!$U$41="leer"),0,IF(F1110&gt;=15,1,IF(AND(F1110&lt;=8,'Seite 1'!$U$41="nein"),1.65,1.2)))</f>
        <v>0</v>
      </c>
      <c r="J1110" s="332">
        <f t="shared" ref="J1110:J1141" si="30">IF(B1110="",0,ROUND(ROUND(E1110*I1110,2)*H1110,2))</f>
        <v>0</v>
      </c>
    </row>
    <row r="1111" spans="1:10" ht="15" customHeight="1" x14ac:dyDescent="0.2">
      <c r="A1111" s="389">
        <f t="shared" si="27"/>
        <v>0</v>
      </c>
      <c r="B1111" s="294"/>
      <c r="C1111" s="295" t="str">
        <f t="shared" si="28"/>
        <v/>
      </c>
      <c r="D1111" s="294"/>
      <c r="E1111" s="332">
        <f t="shared" si="29"/>
        <v>0</v>
      </c>
      <c r="F1111" s="331"/>
      <c r="G1111" s="331"/>
      <c r="H1111" s="331"/>
      <c r="I1111" s="332">
        <f>IF(OR(F1111=0,'Seite 1'!$U$41="leer"),0,IF(F1111&gt;=15,1,IF(AND(F1111&lt;=8,'Seite 1'!$U$41="nein"),1.65,1.2)))</f>
        <v>0</v>
      </c>
      <c r="J1111" s="332">
        <f t="shared" si="30"/>
        <v>0</v>
      </c>
    </row>
    <row r="1112" spans="1:10" ht="15" customHeight="1" x14ac:dyDescent="0.2">
      <c r="A1112" s="389">
        <f t="shared" si="27"/>
        <v>0</v>
      </c>
      <c r="B1112" s="294"/>
      <c r="C1112" s="295" t="str">
        <f t="shared" si="28"/>
        <v/>
      </c>
      <c r="D1112" s="294"/>
      <c r="E1112" s="332">
        <f t="shared" si="29"/>
        <v>0</v>
      </c>
      <c r="F1112" s="331"/>
      <c r="G1112" s="331"/>
      <c r="H1112" s="331"/>
      <c r="I1112" s="332">
        <f>IF(OR(F1112=0,'Seite 1'!$U$41="leer"),0,IF(F1112&gt;=15,1,IF(AND(F1112&lt;=8,'Seite 1'!$U$41="nein"),1.65,1.2)))</f>
        <v>0</v>
      </c>
      <c r="J1112" s="332">
        <f t="shared" si="30"/>
        <v>0</v>
      </c>
    </row>
    <row r="1113" spans="1:10" ht="15" customHeight="1" x14ac:dyDescent="0.2">
      <c r="A1113" s="389">
        <f t="shared" si="27"/>
        <v>0</v>
      </c>
      <c r="B1113" s="294"/>
      <c r="C1113" s="295" t="str">
        <f t="shared" si="28"/>
        <v/>
      </c>
      <c r="D1113" s="294"/>
      <c r="E1113" s="332">
        <f t="shared" si="29"/>
        <v>0</v>
      </c>
      <c r="F1113" s="331"/>
      <c r="G1113" s="331"/>
      <c r="H1113" s="331"/>
      <c r="I1113" s="332">
        <f>IF(OR(F1113=0,'Seite 1'!$U$41="leer"),0,IF(F1113&gt;=15,1,IF(AND(F1113&lt;=8,'Seite 1'!$U$41="nein"),1.65,1.2)))</f>
        <v>0</v>
      </c>
      <c r="J1113" s="332">
        <f t="shared" si="30"/>
        <v>0</v>
      </c>
    </row>
    <row r="1114" spans="1:10" ht="15" customHeight="1" x14ac:dyDescent="0.2">
      <c r="A1114" s="389">
        <f t="shared" si="27"/>
        <v>0</v>
      </c>
      <c r="B1114" s="294"/>
      <c r="C1114" s="295" t="str">
        <f t="shared" si="28"/>
        <v/>
      </c>
      <c r="D1114" s="294"/>
      <c r="E1114" s="332">
        <f t="shared" si="29"/>
        <v>0</v>
      </c>
      <c r="F1114" s="331"/>
      <c r="G1114" s="331"/>
      <c r="H1114" s="331"/>
      <c r="I1114" s="332">
        <f>IF(OR(F1114=0,'Seite 1'!$U$41="leer"),0,IF(F1114&gt;=15,1,IF(AND(F1114&lt;=8,'Seite 1'!$U$41="nein"),1.65,1.2)))</f>
        <v>0</v>
      </c>
      <c r="J1114" s="332">
        <f t="shared" si="30"/>
        <v>0</v>
      </c>
    </row>
    <row r="1115" spans="1:10" ht="15" customHeight="1" x14ac:dyDescent="0.2">
      <c r="A1115" s="389">
        <f t="shared" si="27"/>
        <v>0</v>
      </c>
      <c r="B1115" s="294"/>
      <c r="C1115" s="295" t="str">
        <f t="shared" si="28"/>
        <v/>
      </c>
      <c r="D1115" s="294"/>
      <c r="E1115" s="332">
        <f t="shared" si="29"/>
        <v>0</v>
      </c>
      <c r="F1115" s="331"/>
      <c r="G1115" s="331"/>
      <c r="H1115" s="331"/>
      <c r="I1115" s="332">
        <f>IF(OR(F1115=0,'Seite 1'!$U$41="leer"),0,IF(F1115&gt;=15,1,IF(AND(F1115&lt;=8,'Seite 1'!$U$41="nein"),1.65,1.2)))</f>
        <v>0</v>
      </c>
      <c r="J1115" s="332">
        <f t="shared" si="30"/>
        <v>0</v>
      </c>
    </row>
    <row r="1116" spans="1:10" ht="15" customHeight="1" x14ac:dyDescent="0.2">
      <c r="A1116" s="389">
        <f t="shared" si="27"/>
        <v>0</v>
      </c>
      <c r="B1116" s="294"/>
      <c r="C1116" s="295" t="str">
        <f t="shared" si="28"/>
        <v/>
      </c>
      <c r="D1116" s="294"/>
      <c r="E1116" s="332">
        <f t="shared" si="29"/>
        <v>0</v>
      </c>
      <c r="F1116" s="331"/>
      <c r="G1116" s="331"/>
      <c r="H1116" s="331"/>
      <c r="I1116" s="332">
        <f>IF(OR(F1116=0,'Seite 1'!$U$41="leer"),0,IF(F1116&gt;=15,1,IF(AND(F1116&lt;=8,'Seite 1'!$U$41="nein"),1.65,1.2)))</f>
        <v>0</v>
      </c>
      <c r="J1116" s="332">
        <f t="shared" si="30"/>
        <v>0</v>
      </c>
    </row>
    <row r="1117" spans="1:10" ht="15" customHeight="1" x14ac:dyDescent="0.2">
      <c r="A1117" s="389">
        <f t="shared" si="27"/>
        <v>0</v>
      </c>
      <c r="B1117" s="294"/>
      <c r="C1117" s="295" t="str">
        <f t="shared" si="28"/>
        <v/>
      </c>
      <c r="D1117" s="294"/>
      <c r="E1117" s="332">
        <f t="shared" si="29"/>
        <v>0</v>
      </c>
      <c r="F1117" s="331"/>
      <c r="G1117" s="331"/>
      <c r="H1117" s="331"/>
      <c r="I1117" s="332">
        <f>IF(OR(F1117=0,'Seite 1'!$U$41="leer"),0,IF(F1117&gt;=15,1,IF(AND(F1117&lt;=8,'Seite 1'!$U$41="nein"),1.65,1.2)))</f>
        <v>0</v>
      </c>
      <c r="J1117" s="332">
        <f t="shared" si="30"/>
        <v>0</v>
      </c>
    </row>
    <row r="1118" spans="1:10" ht="15" customHeight="1" x14ac:dyDescent="0.2">
      <c r="A1118" s="389">
        <f t="shared" si="27"/>
        <v>0</v>
      </c>
      <c r="B1118" s="294"/>
      <c r="C1118" s="295" t="str">
        <f t="shared" si="28"/>
        <v/>
      </c>
      <c r="D1118" s="294"/>
      <c r="E1118" s="332">
        <f t="shared" si="29"/>
        <v>0</v>
      </c>
      <c r="F1118" s="331"/>
      <c r="G1118" s="331"/>
      <c r="H1118" s="331"/>
      <c r="I1118" s="332">
        <f>IF(OR(F1118=0,'Seite 1'!$U$41="leer"),0,IF(F1118&gt;=15,1,IF(AND(F1118&lt;=8,'Seite 1'!$U$41="nein"),1.65,1.2)))</f>
        <v>0</v>
      </c>
      <c r="J1118" s="332">
        <f t="shared" si="30"/>
        <v>0</v>
      </c>
    </row>
    <row r="1119" spans="1:10" ht="15" customHeight="1" x14ac:dyDescent="0.2">
      <c r="A1119" s="389">
        <f t="shared" si="27"/>
        <v>0</v>
      </c>
      <c r="B1119" s="294"/>
      <c r="C1119" s="295" t="str">
        <f t="shared" si="28"/>
        <v/>
      </c>
      <c r="D1119" s="294"/>
      <c r="E1119" s="332">
        <f t="shared" si="29"/>
        <v>0</v>
      </c>
      <c r="F1119" s="331"/>
      <c r="G1119" s="331"/>
      <c r="H1119" s="331"/>
      <c r="I1119" s="332">
        <f>IF(OR(F1119=0,'Seite 1'!$U$41="leer"),0,IF(F1119&gt;=15,1,IF(AND(F1119&lt;=8,'Seite 1'!$U$41="nein"),1.65,1.2)))</f>
        <v>0</v>
      </c>
      <c r="J1119" s="332">
        <f t="shared" si="30"/>
        <v>0</v>
      </c>
    </row>
    <row r="1120" spans="1:10" ht="15" customHeight="1" x14ac:dyDescent="0.2">
      <c r="A1120" s="389">
        <f t="shared" si="27"/>
        <v>0</v>
      </c>
      <c r="B1120" s="294"/>
      <c r="C1120" s="295" t="str">
        <f t="shared" si="28"/>
        <v/>
      </c>
      <c r="D1120" s="294"/>
      <c r="E1120" s="332">
        <f t="shared" si="29"/>
        <v>0</v>
      </c>
      <c r="F1120" s="331"/>
      <c r="G1120" s="331"/>
      <c r="H1120" s="331"/>
      <c r="I1120" s="332">
        <f>IF(OR(F1120=0,'Seite 1'!$U$41="leer"),0,IF(F1120&gt;=15,1,IF(AND(F1120&lt;=8,'Seite 1'!$U$41="nein"),1.65,1.2)))</f>
        <v>0</v>
      </c>
      <c r="J1120" s="332">
        <f t="shared" si="30"/>
        <v>0</v>
      </c>
    </row>
    <row r="1121" spans="1:10" ht="15" customHeight="1" x14ac:dyDescent="0.2">
      <c r="A1121" s="389">
        <f t="shared" si="27"/>
        <v>0</v>
      </c>
      <c r="B1121" s="294"/>
      <c r="C1121" s="295" t="str">
        <f t="shared" si="28"/>
        <v/>
      </c>
      <c r="D1121" s="294"/>
      <c r="E1121" s="332">
        <f t="shared" si="29"/>
        <v>0</v>
      </c>
      <c r="F1121" s="331"/>
      <c r="G1121" s="331"/>
      <c r="H1121" s="331"/>
      <c r="I1121" s="332">
        <f>IF(OR(F1121=0,'Seite 1'!$U$41="leer"),0,IF(F1121&gt;=15,1,IF(AND(F1121&lt;=8,'Seite 1'!$U$41="nein"),1.65,1.2)))</f>
        <v>0</v>
      </c>
      <c r="J1121" s="332">
        <f t="shared" si="30"/>
        <v>0</v>
      </c>
    </row>
    <row r="1122" spans="1:10" ht="15" customHeight="1" x14ac:dyDescent="0.2">
      <c r="A1122" s="389">
        <f t="shared" si="27"/>
        <v>0</v>
      </c>
      <c r="B1122" s="294"/>
      <c r="C1122" s="295" t="str">
        <f t="shared" si="28"/>
        <v/>
      </c>
      <c r="D1122" s="294"/>
      <c r="E1122" s="332">
        <f t="shared" si="29"/>
        <v>0</v>
      </c>
      <c r="F1122" s="331"/>
      <c r="G1122" s="331"/>
      <c r="H1122" s="331"/>
      <c r="I1122" s="332">
        <f>IF(OR(F1122=0,'Seite 1'!$U$41="leer"),0,IF(F1122&gt;=15,1,IF(AND(F1122&lt;=8,'Seite 1'!$U$41="nein"),1.65,1.2)))</f>
        <v>0</v>
      </c>
      <c r="J1122" s="332">
        <f t="shared" si="30"/>
        <v>0</v>
      </c>
    </row>
    <row r="1123" spans="1:10" ht="15" customHeight="1" x14ac:dyDescent="0.2">
      <c r="A1123" s="389">
        <f t="shared" si="27"/>
        <v>0</v>
      </c>
      <c r="B1123" s="294"/>
      <c r="C1123" s="295" t="str">
        <f t="shared" si="28"/>
        <v/>
      </c>
      <c r="D1123" s="294"/>
      <c r="E1123" s="332">
        <f t="shared" si="29"/>
        <v>0</v>
      </c>
      <c r="F1123" s="331"/>
      <c r="G1123" s="331"/>
      <c r="H1123" s="331"/>
      <c r="I1123" s="332">
        <f>IF(OR(F1123=0,'Seite 1'!$U$41="leer"),0,IF(F1123&gt;=15,1,IF(AND(F1123&lt;=8,'Seite 1'!$U$41="nein"),1.65,1.2)))</f>
        <v>0</v>
      </c>
      <c r="J1123" s="332">
        <f t="shared" si="30"/>
        <v>0</v>
      </c>
    </row>
    <row r="1124" spans="1:10" ht="15" customHeight="1" x14ac:dyDescent="0.2">
      <c r="A1124" s="389">
        <f t="shared" si="27"/>
        <v>0</v>
      </c>
      <c r="B1124" s="294"/>
      <c r="C1124" s="295" t="str">
        <f t="shared" si="28"/>
        <v/>
      </c>
      <c r="D1124" s="294"/>
      <c r="E1124" s="332">
        <f t="shared" si="29"/>
        <v>0</v>
      </c>
      <c r="F1124" s="331"/>
      <c r="G1124" s="331"/>
      <c r="H1124" s="331"/>
      <c r="I1124" s="332">
        <f>IF(OR(F1124=0,'Seite 1'!$U$41="leer"),0,IF(F1124&gt;=15,1,IF(AND(F1124&lt;=8,'Seite 1'!$U$41="nein"),1.65,1.2)))</f>
        <v>0</v>
      </c>
      <c r="J1124" s="332">
        <f t="shared" si="30"/>
        <v>0</v>
      </c>
    </row>
    <row r="1125" spans="1:10" ht="15" customHeight="1" x14ac:dyDescent="0.2">
      <c r="A1125" s="389">
        <f t="shared" si="27"/>
        <v>0</v>
      </c>
      <c r="B1125" s="294"/>
      <c r="C1125" s="295" t="str">
        <f t="shared" si="28"/>
        <v/>
      </c>
      <c r="D1125" s="294"/>
      <c r="E1125" s="332">
        <f t="shared" si="29"/>
        <v>0</v>
      </c>
      <c r="F1125" s="331"/>
      <c r="G1125" s="331"/>
      <c r="H1125" s="331"/>
      <c r="I1125" s="332">
        <f>IF(OR(F1125=0,'Seite 1'!$U$41="leer"),0,IF(F1125&gt;=15,1,IF(AND(F1125&lt;=8,'Seite 1'!$U$41="nein"),1.65,1.2)))</f>
        <v>0</v>
      </c>
      <c r="J1125" s="332">
        <f t="shared" si="30"/>
        <v>0</v>
      </c>
    </row>
    <row r="1126" spans="1:10" ht="15" customHeight="1" x14ac:dyDescent="0.2">
      <c r="A1126" s="389">
        <f t="shared" si="27"/>
        <v>0</v>
      </c>
      <c r="B1126" s="294"/>
      <c r="C1126" s="295" t="str">
        <f t="shared" si="28"/>
        <v/>
      </c>
      <c r="D1126" s="294"/>
      <c r="E1126" s="332">
        <f t="shared" si="29"/>
        <v>0</v>
      </c>
      <c r="F1126" s="331"/>
      <c r="G1126" s="331"/>
      <c r="H1126" s="331"/>
      <c r="I1126" s="332">
        <f>IF(OR(F1126=0,'Seite 1'!$U$41="leer"),0,IF(F1126&gt;=15,1,IF(AND(F1126&lt;=8,'Seite 1'!$U$41="nein"),1.65,1.2)))</f>
        <v>0</v>
      </c>
      <c r="J1126" s="332">
        <f t="shared" si="30"/>
        <v>0</v>
      </c>
    </row>
    <row r="1127" spans="1:10" ht="15" customHeight="1" x14ac:dyDescent="0.2">
      <c r="A1127" s="389">
        <f t="shared" si="27"/>
        <v>0</v>
      </c>
      <c r="B1127" s="294"/>
      <c r="C1127" s="295" t="str">
        <f t="shared" si="28"/>
        <v/>
      </c>
      <c r="D1127" s="294"/>
      <c r="E1127" s="332">
        <f t="shared" si="29"/>
        <v>0</v>
      </c>
      <c r="F1127" s="331"/>
      <c r="G1127" s="331"/>
      <c r="H1127" s="331"/>
      <c r="I1127" s="332">
        <f>IF(OR(F1127=0,'Seite 1'!$U$41="leer"),0,IF(F1127&gt;=15,1,IF(AND(F1127&lt;=8,'Seite 1'!$U$41="nein"),1.65,1.2)))</f>
        <v>0</v>
      </c>
      <c r="J1127" s="332">
        <f t="shared" si="30"/>
        <v>0</v>
      </c>
    </row>
    <row r="1128" spans="1:10" ht="15" customHeight="1" x14ac:dyDescent="0.2">
      <c r="A1128" s="389">
        <f t="shared" si="27"/>
        <v>0</v>
      </c>
      <c r="B1128" s="294"/>
      <c r="C1128" s="295" t="str">
        <f t="shared" si="28"/>
        <v/>
      </c>
      <c r="D1128" s="294"/>
      <c r="E1128" s="332">
        <f t="shared" si="29"/>
        <v>0</v>
      </c>
      <c r="F1128" s="331"/>
      <c r="G1128" s="331"/>
      <c r="H1128" s="331"/>
      <c r="I1128" s="332">
        <f>IF(OR(F1128=0,'Seite 1'!$U$41="leer"),0,IF(F1128&gt;=15,1,IF(AND(F1128&lt;=8,'Seite 1'!$U$41="nein"),1.65,1.2)))</f>
        <v>0</v>
      </c>
      <c r="J1128" s="332">
        <f t="shared" si="30"/>
        <v>0</v>
      </c>
    </row>
    <row r="1129" spans="1:10" ht="15" customHeight="1" x14ac:dyDescent="0.2">
      <c r="A1129" s="389">
        <f t="shared" si="27"/>
        <v>0</v>
      </c>
      <c r="B1129" s="294"/>
      <c r="C1129" s="295" t="str">
        <f t="shared" si="28"/>
        <v/>
      </c>
      <c r="D1129" s="294"/>
      <c r="E1129" s="332">
        <f t="shared" si="29"/>
        <v>0</v>
      </c>
      <c r="F1129" s="331"/>
      <c r="G1129" s="331"/>
      <c r="H1129" s="331"/>
      <c r="I1129" s="332">
        <f>IF(OR(F1129=0,'Seite 1'!$U$41="leer"),0,IF(F1129&gt;=15,1,IF(AND(F1129&lt;=8,'Seite 1'!$U$41="nein"),1.65,1.2)))</f>
        <v>0</v>
      </c>
      <c r="J1129" s="332">
        <f t="shared" si="30"/>
        <v>0</v>
      </c>
    </row>
    <row r="1130" spans="1:10" ht="15" customHeight="1" x14ac:dyDescent="0.2">
      <c r="A1130" s="389">
        <f t="shared" si="27"/>
        <v>0</v>
      </c>
      <c r="B1130" s="294"/>
      <c r="C1130" s="295" t="str">
        <f t="shared" si="28"/>
        <v/>
      </c>
      <c r="D1130" s="294"/>
      <c r="E1130" s="332">
        <f t="shared" si="29"/>
        <v>0</v>
      </c>
      <c r="F1130" s="331"/>
      <c r="G1130" s="331"/>
      <c r="H1130" s="331"/>
      <c r="I1130" s="332">
        <f>IF(OR(F1130=0,'Seite 1'!$U$41="leer"),0,IF(F1130&gt;=15,1,IF(AND(F1130&lt;=8,'Seite 1'!$U$41="nein"),1.65,1.2)))</f>
        <v>0</v>
      </c>
      <c r="J1130" s="332">
        <f t="shared" si="30"/>
        <v>0</v>
      </c>
    </row>
    <row r="1131" spans="1:10" ht="15" customHeight="1" x14ac:dyDescent="0.2">
      <c r="A1131" s="389">
        <f t="shared" si="27"/>
        <v>0</v>
      </c>
      <c r="B1131" s="294"/>
      <c r="C1131" s="295" t="str">
        <f t="shared" si="28"/>
        <v/>
      </c>
      <c r="D1131" s="294"/>
      <c r="E1131" s="332">
        <f t="shared" si="29"/>
        <v>0</v>
      </c>
      <c r="F1131" s="331"/>
      <c r="G1131" s="331"/>
      <c r="H1131" s="331"/>
      <c r="I1131" s="332">
        <f>IF(OR(F1131=0,'Seite 1'!$U$41="leer"),0,IF(F1131&gt;=15,1,IF(AND(F1131&lt;=8,'Seite 1'!$U$41="nein"),1.65,1.2)))</f>
        <v>0</v>
      </c>
      <c r="J1131" s="332">
        <f t="shared" si="30"/>
        <v>0</v>
      </c>
    </row>
    <row r="1132" spans="1:10" ht="15" customHeight="1" x14ac:dyDescent="0.2">
      <c r="A1132" s="389">
        <f t="shared" si="27"/>
        <v>0</v>
      </c>
      <c r="B1132" s="294"/>
      <c r="C1132" s="295" t="str">
        <f t="shared" si="28"/>
        <v/>
      </c>
      <c r="D1132" s="294"/>
      <c r="E1132" s="332">
        <f t="shared" si="29"/>
        <v>0</v>
      </c>
      <c r="F1132" s="331"/>
      <c r="G1132" s="331"/>
      <c r="H1132" s="331"/>
      <c r="I1132" s="332">
        <f>IF(OR(F1132=0,'Seite 1'!$U$41="leer"),0,IF(F1132&gt;=15,1,IF(AND(F1132&lt;=8,'Seite 1'!$U$41="nein"),1.65,1.2)))</f>
        <v>0</v>
      </c>
      <c r="J1132" s="332">
        <f t="shared" si="30"/>
        <v>0</v>
      </c>
    </row>
    <row r="1133" spans="1:10" ht="15" customHeight="1" x14ac:dyDescent="0.2">
      <c r="A1133" s="389">
        <f t="shared" si="27"/>
        <v>0</v>
      </c>
      <c r="B1133" s="294"/>
      <c r="C1133" s="295" t="str">
        <f t="shared" si="28"/>
        <v/>
      </c>
      <c r="D1133" s="294"/>
      <c r="E1133" s="332">
        <f t="shared" si="29"/>
        <v>0</v>
      </c>
      <c r="F1133" s="331"/>
      <c r="G1133" s="331"/>
      <c r="H1133" s="331"/>
      <c r="I1133" s="332">
        <f>IF(OR(F1133=0,'Seite 1'!$U$41="leer"),0,IF(F1133&gt;=15,1,IF(AND(F1133&lt;=8,'Seite 1'!$U$41="nein"),1.65,1.2)))</f>
        <v>0</v>
      </c>
      <c r="J1133" s="332">
        <f t="shared" si="30"/>
        <v>0</v>
      </c>
    </row>
    <row r="1134" spans="1:10" ht="15" customHeight="1" x14ac:dyDescent="0.2">
      <c r="A1134" s="389">
        <f t="shared" si="27"/>
        <v>0</v>
      </c>
      <c r="B1134" s="294"/>
      <c r="C1134" s="295" t="str">
        <f t="shared" si="28"/>
        <v/>
      </c>
      <c r="D1134" s="294"/>
      <c r="E1134" s="332">
        <f t="shared" si="29"/>
        <v>0</v>
      </c>
      <c r="F1134" s="331"/>
      <c r="G1134" s="331"/>
      <c r="H1134" s="331"/>
      <c r="I1134" s="332">
        <f>IF(OR(F1134=0,'Seite 1'!$U$41="leer"),0,IF(F1134&gt;=15,1,IF(AND(F1134&lt;=8,'Seite 1'!$U$41="nein"),1.65,1.2)))</f>
        <v>0</v>
      </c>
      <c r="J1134" s="332">
        <f t="shared" si="30"/>
        <v>0</v>
      </c>
    </row>
    <row r="1135" spans="1:10" ht="15" customHeight="1" x14ac:dyDescent="0.2">
      <c r="A1135" s="389">
        <f t="shared" si="27"/>
        <v>0</v>
      </c>
      <c r="B1135" s="294"/>
      <c r="C1135" s="295" t="str">
        <f t="shared" si="28"/>
        <v/>
      </c>
      <c r="D1135" s="294"/>
      <c r="E1135" s="332">
        <f t="shared" si="29"/>
        <v>0</v>
      </c>
      <c r="F1135" s="331"/>
      <c r="G1135" s="331"/>
      <c r="H1135" s="331"/>
      <c r="I1135" s="332">
        <f>IF(OR(F1135=0,'Seite 1'!$U$41="leer"),0,IF(F1135&gt;=15,1,IF(AND(F1135&lt;=8,'Seite 1'!$U$41="nein"),1.65,1.2)))</f>
        <v>0</v>
      </c>
      <c r="J1135" s="332">
        <f t="shared" si="30"/>
        <v>0</v>
      </c>
    </row>
    <row r="1136" spans="1:10" ht="15" customHeight="1" x14ac:dyDescent="0.2">
      <c r="A1136" s="389">
        <f t="shared" si="27"/>
        <v>0</v>
      </c>
      <c r="B1136" s="294"/>
      <c r="C1136" s="295" t="str">
        <f t="shared" si="28"/>
        <v/>
      </c>
      <c r="D1136" s="294"/>
      <c r="E1136" s="332">
        <f t="shared" si="29"/>
        <v>0</v>
      </c>
      <c r="F1136" s="331"/>
      <c r="G1136" s="331"/>
      <c r="H1136" s="331"/>
      <c r="I1136" s="332">
        <f>IF(OR(F1136=0,'Seite 1'!$U$41="leer"),0,IF(F1136&gt;=15,1,IF(AND(F1136&lt;=8,'Seite 1'!$U$41="nein"),1.65,1.2)))</f>
        <v>0</v>
      </c>
      <c r="J1136" s="332">
        <f t="shared" si="30"/>
        <v>0</v>
      </c>
    </row>
    <row r="1137" spans="1:10" ht="15" customHeight="1" x14ac:dyDescent="0.2">
      <c r="A1137" s="389">
        <f t="shared" si="27"/>
        <v>0</v>
      </c>
      <c r="B1137" s="294"/>
      <c r="C1137" s="295" t="str">
        <f t="shared" si="28"/>
        <v/>
      </c>
      <c r="D1137" s="294"/>
      <c r="E1137" s="332">
        <f t="shared" si="29"/>
        <v>0</v>
      </c>
      <c r="F1137" s="331"/>
      <c r="G1137" s="331"/>
      <c r="H1137" s="331"/>
      <c r="I1137" s="332">
        <f>IF(OR(F1137=0,'Seite 1'!$U$41="leer"),0,IF(F1137&gt;=15,1,IF(AND(F1137&lt;=8,'Seite 1'!$U$41="nein"),1.65,1.2)))</f>
        <v>0</v>
      </c>
      <c r="J1137" s="332">
        <f t="shared" si="30"/>
        <v>0</v>
      </c>
    </row>
    <row r="1138" spans="1:10" ht="15" customHeight="1" x14ac:dyDescent="0.2">
      <c r="A1138" s="389">
        <f t="shared" si="27"/>
        <v>0</v>
      </c>
      <c r="B1138" s="294"/>
      <c r="C1138" s="295" t="str">
        <f t="shared" si="28"/>
        <v/>
      </c>
      <c r="D1138" s="294"/>
      <c r="E1138" s="332">
        <f t="shared" si="29"/>
        <v>0</v>
      </c>
      <c r="F1138" s="331"/>
      <c r="G1138" s="331"/>
      <c r="H1138" s="331"/>
      <c r="I1138" s="332">
        <f>IF(OR(F1138=0,'Seite 1'!$U$41="leer"),0,IF(F1138&gt;=15,1,IF(AND(F1138&lt;=8,'Seite 1'!$U$41="nein"),1.65,1.2)))</f>
        <v>0</v>
      </c>
      <c r="J1138" s="332">
        <f t="shared" si="30"/>
        <v>0</v>
      </c>
    </row>
    <row r="1139" spans="1:10" ht="15" customHeight="1" x14ac:dyDescent="0.2">
      <c r="A1139" s="389">
        <f t="shared" si="27"/>
        <v>0</v>
      </c>
      <c r="B1139" s="294"/>
      <c r="C1139" s="295" t="str">
        <f t="shared" si="28"/>
        <v/>
      </c>
      <c r="D1139" s="294"/>
      <c r="E1139" s="332">
        <f t="shared" si="29"/>
        <v>0</v>
      </c>
      <c r="F1139" s="331"/>
      <c r="G1139" s="331"/>
      <c r="H1139" s="331"/>
      <c r="I1139" s="332">
        <f>IF(OR(F1139=0,'Seite 1'!$U$41="leer"),0,IF(F1139&gt;=15,1,IF(AND(F1139&lt;=8,'Seite 1'!$U$41="nein"),1.65,1.2)))</f>
        <v>0</v>
      </c>
      <c r="J1139" s="332">
        <f t="shared" si="30"/>
        <v>0</v>
      </c>
    </row>
    <row r="1140" spans="1:10" ht="15" customHeight="1" x14ac:dyDescent="0.2">
      <c r="A1140" s="389">
        <f t="shared" si="27"/>
        <v>0</v>
      </c>
      <c r="B1140" s="294"/>
      <c r="C1140" s="295" t="str">
        <f t="shared" si="28"/>
        <v/>
      </c>
      <c r="D1140" s="294"/>
      <c r="E1140" s="332">
        <f t="shared" si="29"/>
        <v>0</v>
      </c>
      <c r="F1140" s="331"/>
      <c r="G1140" s="331"/>
      <c r="H1140" s="331"/>
      <c r="I1140" s="332">
        <f>IF(OR(F1140=0,'Seite 1'!$U$41="leer"),0,IF(F1140&gt;=15,1,IF(AND(F1140&lt;=8,'Seite 1'!$U$41="nein"),1.65,1.2)))</f>
        <v>0</v>
      </c>
      <c r="J1140" s="332">
        <f t="shared" si="30"/>
        <v>0</v>
      </c>
    </row>
    <row r="1141" spans="1:10" ht="15" customHeight="1" x14ac:dyDescent="0.2">
      <c r="A1141" s="389">
        <f t="shared" si="27"/>
        <v>0</v>
      </c>
      <c r="B1141" s="294"/>
      <c r="C1141" s="295" t="str">
        <f t="shared" si="28"/>
        <v/>
      </c>
      <c r="D1141" s="294"/>
      <c r="E1141" s="332">
        <f t="shared" si="29"/>
        <v>0</v>
      </c>
      <c r="F1141" s="331"/>
      <c r="G1141" s="331"/>
      <c r="H1141" s="331"/>
      <c r="I1141" s="332">
        <f>IF(OR(F1141=0,'Seite 1'!$U$41="leer"),0,IF(F1141&gt;=15,1,IF(AND(F1141&lt;=8,'Seite 1'!$U$41="nein"),1.65,1.2)))</f>
        <v>0</v>
      </c>
      <c r="J1141" s="332">
        <f t="shared" si="30"/>
        <v>0</v>
      </c>
    </row>
    <row r="1142" spans="1:10" ht="15" customHeight="1" x14ac:dyDescent="0.2">
      <c r="A1142" s="389">
        <f t="shared" si="27"/>
        <v>0</v>
      </c>
      <c r="B1142" s="294"/>
      <c r="C1142" s="295" t="str">
        <f t="shared" si="28"/>
        <v/>
      </c>
      <c r="D1142" s="294"/>
      <c r="E1142" s="332">
        <f t="shared" si="29"/>
        <v>0</v>
      </c>
      <c r="F1142" s="331"/>
      <c r="G1142" s="331"/>
      <c r="H1142" s="331"/>
      <c r="I1142" s="332">
        <f>IF(OR(F1142=0,'Seite 1'!$U$41="leer"),0,IF(F1142&gt;=15,1,IF(AND(F1142&lt;=8,'Seite 1'!$U$41="nein"),1.65,1.2)))</f>
        <v>0</v>
      </c>
      <c r="J1142" s="332">
        <f t="shared" ref="J1142:J1173" si="31">IF(B1142="",0,ROUND(ROUND(E1142*I1142,2)*H1142,2))</f>
        <v>0</v>
      </c>
    </row>
    <row r="1143" spans="1:10" ht="15" customHeight="1" x14ac:dyDescent="0.2">
      <c r="A1143" s="389">
        <f t="shared" ref="A1143:A1206" si="32">IF(B1143&lt;&gt;"",ROW()-1013,0)</f>
        <v>0</v>
      </c>
      <c r="B1143" s="294"/>
      <c r="C1143" s="295" t="str">
        <f t="shared" ref="C1143:C1206" si="33">IF(B1143="","",VLOOKUP(CONCATENATE($F$6,B1143),$D$7:$G$999,4,FALSE))</f>
        <v/>
      </c>
      <c r="D1143" s="294"/>
      <c r="E1143" s="332">
        <f t="shared" ref="E1143:E1206" si="34">IF(B1143="",0,VLOOKUP(CONCATENATE($F$6,B1143),$D$7:$G$999,2,FALSE))</f>
        <v>0</v>
      </c>
      <c r="F1143" s="331"/>
      <c r="G1143" s="331"/>
      <c r="H1143" s="331"/>
      <c r="I1143" s="332">
        <f>IF(OR(F1143=0,'Seite 1'!$U$41="leer"),0,IF(F1143&gt;=15,1,IF(AND(F1143&lt;=8,'Seite 1'!$U$41="nein"),1.65,1.2)))</f>
        <v>0</v>
      </c>
      <c r="J1143" s="332">
        <f t="shared" si="31"/>
        <v>0</v>
      </c>
    </row>
    <row r="1144" spans="1:10" ht="15" customHeight="1" x14ac:dyDescent="0.2">
      <c r="A1144" s="389">
        <f t="shared" si="32"/>
        <v>0</v>
      </c>
      <c r="B1144" s="294"/>
      <c r="C1144" s="295" t="str">
        <f t="shared" si="33"/>
        <v/>
      </c>
      <c r="D1144" s="294"/>
      <c r="E1144" s="332">
        <f t="shared" si="34"/>
        <v>0</v>
      </c>
      <c r="F1144" s="331"/>
      <c r="G1144" s="331"/>
      <c r="H1144" s="331"/>
      <c r="I1144" s="332">
        <f>IF(OR(F1144=0,'Seite 1'!$U$41="leer"),0,IF(F1144&gt;=15,1,IF(AND(F1144&lt;=8,'Seite 1'!$U$41="nein"),1.65,1.2)))</f>
        <v>0</v>
      </c>
      <c r="J1144" s="332">
        <f t="shared" si="31"/>
        <v>0</v>
      </c>
    </row>
    <row r="1145" spans="1:10" ht="15" customHeight="1" x14ac:dyDescent="0.2">
      <c r="A1145" s="389">
        <f t="shared" si="32"/>
        <v>0</v>
      </c>
      <c r="B1145" s="294"/>
      <c r="C1145" s="295" t="str">
        <f t="shared" si="33"/>
        <v/>
      </c>
      <c r="D1145" s="294"/>
      <c r="E1145" s="332">
        <f t="shared" si="34"/>
        <v>0</v>
      </c>
      <c r="F1145" s="331"/>
      <c r="G1145" s="331"/>
      <c r="H1145" s="331"/>
      <c r="I1145" s="332">
        <f>IF(OR(F1145=0,'Seite 1'!$U$41="leer"),0,IF(F1145&gt;=15,1,IF(AND(F1145&lt;=8,'Seite 1'!$U$41="nein"),1.65,1.2)))</f>
        <v>0</v>
      </c>
      <c r="J1145" s="332">
        <f t="shared" si="31"/>
        <v>0</v>
      </c>
    </row>
    <row r="1146" spans="1:10" ht="15" customHeight="1" x14ac:dyDescent="0.2">
      <c r="A1146" s="389">
        <f t="shared" si="32"/>
        <v>0</v>
      </c>
      <c r="B1146" s="294"/>
      <c r="C1146" s="295" t="str">
        <f t="shared" si="33"/>
        <v/>
      </c>
      <c r="D1146" s="294"/>
      <c r="E1146" s="332">
        <f t="shared" si="34"/>
        <v>0</v>
      </c>
      <c r="F1146" s="331"/>
      <c r="G1146" s="331"/>
      <c r="H1146" s="331"/>
      <c r="I1146" s="332">
        <f>IF(OR(F1146=0,'Seite 1'!$U$41="leer"),0,IF(F1146&gt;=15,1,IF(AND(F1146&lt;=8,'Seite 1'!$U$41="nein"),1.65,1.2)))</f>
        <v>0</v>
      </c>
      <c r="J1146" s="332">
        <f t="shared" si="31"/>
        <v>0</v>
      </c>
    </row>
    <row r="1147" spans="1:10" ht="15" customHeight="1" x14ac:dyDescent="0.2">
      <c r="A1147" s="389">
        <f t="shared" si="32"/>
        <v>0</v>
      </c>
      <c r="B1147" s="294"/>
      <c r="C1147" s="295" t="str">
        <f t="shared" si="33"/>
        <v/>
      </c>
      <c r="D1147" s="294"/>
      <c r="E1147" s="332">
        <f t="shared" si="34"/>
        <v>0</v>
      </c>
      <c r="F1147" s="331"/>
      <c r="G1147" s="331"/>
      <c r="H1147" s="331"/>
      <c r="I1147" s="332">
        <f>IF(OR(F1147=0,'Seite 1'!$U$41="leer"),0,IF(F1147&gt;=15,1,IF(AND(F1147&lt;=8,'Seite 1'!$U$41="nein"),1.65,1.2)))</f>
        <v>0</v>
      </c>
      <c r="J1147" s="332">
        <f t="shared" si="31"/>
        <v>0</v>
      </c>
    </row>
    <row r="1148" spans="1:10" ht="15" customHeight="1" x14ac:dyDescent="0.2">
      <c r="A1148" s="389">
        <f t="shared" si="32"/>
        <v>0</v>
      </c>
      <c r="B1148" s="294"/>
      <c r="C1148" s="295" t="str">
        <f t="shared" si="33"/>
        <v/>
      </c>
      <c r="D1148" s="294"/>
      <c r="E1148" s="332">
        <f t="shared" si="34"/>
        <v>0</v>
      </c>
      <c r="F1148" s="331"/>
      <c r="G1148" s="331"/>
      <c r="H1148" s="331"/>
      <c r="I1148" s="332">
        <f>IF(OR(F1148=0,'Seite 1'!$U$41="leer"),0,IF(F1148&gt;=15,1,IF(AND(F1148&lt;=8,'Seite 1'!$U$41="nein"),1.65,1.2)))</f>
        <v>0</v>
      </c>
      <c r="J1148" s="332">
        <f t="shared" si="31"/>
        <v>0</v>
      </c>
    </row>
    <row r="1149" spans="1:10" ht="15" customHeight="1" x14ac:dyDescent="0.2">
      <c r="A1149" s="389">
        <f t="shared" si="32"/>
        <v>0</v>
      </c>
      <c r="B1149" s="294"/>
      <c r="C1149" s="295" t="str">
        <f t="shared" si="33"/>
        <v/>
      </c>
      <c r="D1149" s="294"/>
      <c r="E1149" s="332">
        <f t="shared" si="34"/>
        <v>0</v>
      </c>
      <c r="F1149" s="331"/>
      <c r="G1149" s="331"/>
      <c r="H1149" s="331"/>
      <c r="I1149" s="332">
        <f>IF(OR(F1149=0,'Seite 1'!$U$41="leer"),0,IF(F1149&gt;=15,1,IF(AND(F1149&lt;=8,'Seite 1'!$U$41="nein"),1.65,1.2)))</f>
        <v>0</v>
      </c>
      <c r="J1149" s="332">
        <f t="shared" si="31"/>
        <v>0</v>
      </c>
    </row>
    <row r="1150" spans="1:10" ht="15" customHeight="1" x14ac:dyDescent="0.2">
      <c r="A1150" s="389">
        <f t="shared" si="32"/>
        <v>0</v>
      </c>
      <c r="B1150" s="294"/>
      <c r="C1150" s="295" t="str">
        <f t="shared" si="33"/>
        <v/>
      </c>
      <c r="D1150" s="294"/>
      <c r="E1150" s="332">
        <f t="shared" si="34"/>
        <v>0</v>
      </c>
      <c r="F1150" s="331"/>
      <c r="G1150" s="331"/>
      <c r="H1150" s="331"/>
      <c r="I1150" s="332">
        <f>IF(OR(F1150=0,'Seite 1'!$U$41="leer"),0,IF(F1150&gt;=15,1,IF(AND(F1150&lt;=8,'Seite 1'!$U$41="nein"),1.65,1.2)))</f>
        <v>0</v>
      </c>
      <c r="J1150" s="332">
        <f t="shared" si="31"/>
        <v>0</v>
      </c>
    </row>
    <row r="1151" spans="1:10" ht="15" customHeight="1" x14ac:dyDescent="0.2">
      <c r="A1151" s="389">
        <f t="shared" si="32"/>
        <v>0</v>
      </c>
      <c r="B1151" s="294"/>
      <c r="C1151" s="295" t="str">
        <f t="shared" si="33"/>
        <v/>
      </c>
      <c r="D1151" s="294"/>
      <c r="E1151" s="332">
        <f t="shared" si="34"/>
        <v>0</v>
      </c>
      <c r="F1151" s="331"/>
      <c r="G1151" s="331"/>
      <c r="H1151" s="331"/>
      <c r="I1151" s="332">
        <f>IF(OR(F1151=0,'Seite 1'!$U$41="leer"),0,IF(F1151&gt;=15,1,IF(AND(F1151&lt;=8,'Seite 1'!$U$41="nein"),1.65,1.2)))</f>
        <v>0</v>
      </c>
      <c r="J1151" s="332">
        <f t="shared" si="31"/>
        <v>0</v>
      </c>
    </row>
    <row r="1152" spans="1:10" ht="15" customHeight="1" x14ac:dyDescent="0.2">
      <c r="A1152" s="389">
        <f t="shared" si="32"/>
        <v>0</v>
      </c>
      <c r="B1152" s="294"/>
      <c r="C1152" s="295" t="str">
        <f t="shared" si="33"/>
        <v/>
      </c>
      <c r="D1152" s="294"/>
      <c r="E1152" s="332">
        <f t="shared" si="34"/>
        <v>0</v>
      </c>
      <c r="F1152" s="331"/>
      <c r="G1152" s="331"/>
      <c r="H1152" s="331"/>
      <c r="I1152" s="332">
        <f>IF(OR(F1152=0,'Seite 1'!$U$41="leer"),0,IF(F1152&gt;=15,1,IF(AND(F1152&lt;=8,'Seite 1'!$U$41="nein"),1.65,1.2)))</f>
        <v>0</v>
      </c>
      <c r="J1152" s="332">
        <f t="shared" si="31"/>
        <v>0</v>
      </c>
    </row>
    <row r="1153" spans="1:10" ht="15" customHeight="1" x14ac:dyDescent="0.2">
      <c r="A1153" s="389">
        <f t="shared" si="32"/>
        <v>0</v>
      </c>
      <c r="B1153" s="294"/>
      <c r="C1153" s="295" t="str">
        <f t="shared" si="33"/>
        <v/>
      </c>
      <c r="D1153" s="294"/>
      <c r="E1153" s="332">
        <f t="shared" si="34"/>
        <v>0</v>
      </c>
      <c r="F1153" s="331"/>
      <c r="G1153" s="331"/>
      <c r="H1153" s="331"/>
      <c r="I1153" s="332">
        <f>IF(OR(F1153=0,'Seite 1'!$U$41="leer"),0,IF(F1153&gt;=15,1,IF(AND(F1153&lt;=8,'Seite 1'!$U$41="nein"),1.65,1.2)))</f>
        <v>0</v>
      </c>
      <c r="J1153" s="332">
        <f t="shared" si="31"/>
        <v>0</v>
      </c>
    </row>
    <row r="1154" spans="1:10" ht="15" customHeight="1" x14ac:dyDescent="0.2">
      <c r="A1154" s="389">
        <f t="shared" si="32"/>
        <v>0</v>
      </c>
      <c r="B1154" s="294"/>
      <c r="C1154" s="295" t="str">
        <f t="shared" si="33"/>
        <v/>
      </c>
      <c r="D1154" s="294"/>
      <c r="E1154" s="332">
        <f t="shared" si="34"/>
        <v>0</v>
      </c>
      <c r="F1154" s="331"/>
      <c r="G1154" s="331"/>
      <c r="H1154" s="331"/>
      <c r="I1154" s="332">
        <f>IF(OR(F1154=0,'Seite 1'!$U$41="leer"),0,IF(F1154&gt;=15,1,IF(AND(F1154&lt;=8,'Seite 1'!$U$41="nein"),1.65,1.2)))</f>
        <v>0</v>
      </c>
      <c r="J1154" s="332">
        <f t="shared" si="31"/>
        <v>0</v>
      </c>
    </row>
    <row r="1155" spans="1:10" ht="15" customHeight="1" x14ac:dyDescent="0.2">
      <c r="A1155" s="389">
        <f t="shared" si="32"/>
        <v>0</v>
      </c>
      <c r="B1155" s="294"/>
      <c r="C1155" s="295" t="str">
        <f t="shared" si="33"/>
        <v/>
      </c>
      <c r="D1155" s="294"/>
      <c r="E1155" s="332">
        <f t="shared" si="34"/>
        <v>0</v>
      </c>
      <c r="F1155" s="331"/>
      <c r="G1155" s="331"/>
      <c r="H1155" s="331"/>
      <c r="I1155" s="332">
        <f>IF(OR(F1155=0,'Seite 1'!$U$41="leer"),0,IF(F1155&gt;=15,1,IF(AND(F1155&lt;=8,'Seite 1'!$U$41="nein"),1.65,1.2)))</f>
        <v>0</v>
      </c>
      <c r="J1155" s="332">
        <f t="shared" si="31"/>
        <v>0</v>
      </c>
    </row>
    <row r="1156" spans="1:10" ht="15" customHeight="1" x14ac:dyDescent="0.2">
      <c r="A1156" s="389">
        <f t="shared" si="32"/>
        <v>0</v>
      </c>
      <c r="B1156" s="294"/>
      <c r="C1156" s="295" t="str">
        <f t="shared" si="33"/>
        <v/>
      </c>
      <c r="D1156" s="294"/>
      <c r="E1156" s="332">
        <f t="shared" si="34"/>
        <v>0</v>
      </c>
      <c r="F1156" s="331"/>
      <c r="G1156" s="331"/>
      <c r="H1156" s="331"/>
      <c r="I1156" s="332">
        <f>IF(OR(F1156=0,'Seite 1'!$U$41="leer"),0,IF(F1156&gt;=15,1,IF(AND(F1156&lt;=8,'Seite 1'!$U$41="nein"),1.65,1.2)))</f>
        <v>0</v>
      </c>
      <c r="J1156" s="332">
        <f t="shared" si="31"/>
        <v>0</v>
      </c>
    </row>
    <row r="1157" spans="1:10" ht="15" customHeight="1" x14ac:dyDescent="0.2">
      <c r="A1157" s="389">
        <f t="shared" si="32"/>
        <v>0</v>
      </c>
      <c r="B1157" s="294"/>
      <c r="C1157" s="295" t="str">
        <f t="shared" si="33"/>
        <v/>
      </c>
      <c r="D1157" s="294"/>
      <c r="E1157" s="332">
        <f t="shared" si="34"/>
        <v>0</v>
      </c>
      <c r="F1157" s="331"/>
      <c r="G1157" s="331"/>
      <c r="H1157" s="331"/>
      <c r="I1157" s="332">
        <f>IF(OR(F1157=0,'Seite 1'!$U$41="leer"),0,IF(F1157&gt;=15,1,IF(AND(F1157&lt;=8,'Seite 1'!$U$41="nein"),1.65,1.2)))</f>
        <v>0</v>
      </c>
      <c r="J1157" s="332">
        <f t="shared" si="31"/>
        <v>0</v>
      </c>
    </row>
    <row r="1158" spans="1:10" ht="15" customHeight="1" x14ac:dyDescent="0.2">
      <c r="A1158" s="389">
        <f t="shared" si="32"/>
        <v>0</v>
      </c>
      <c r="B1158" s="294"/>
      <c r="C1158" s="295" t="str">
        <f t="shared" si="33"/>
        <v/>
      </c>
      <c r="D1158" s="294"/>
      <c r="E1158" s="332">
        <f t="shared" si="34"/>
        <v>0</v>
      </c>
      <c r="F1158" s="331"/>
      <c r="G1158" s="331"/>
      <c r="H1158" s="331"/>
      <c r="I1158" s="332">
        <f>IF(OR(F1158=0,'Seite 1'!$U$41="leer"),0,IF(F1158&gt;=15,1,IF(AND(F1158&lt;=8,'Seite 1'!$U$41="nein"),1.65,1.2)))</f>
        <v>0</v>
      </c>
      <c r="J1158" s="332">
        <f t="shared" si="31"/>
        <v>0</v>
      </c>
    </row>
    <row r="1159" spans="1:10" ht="15" customHeight="1" x14ac:dyDescent="0.2">
      <c r="A1159" s="389">
        <f t="shared" si="32"/>
        <v>0</v>
      </c>
      <c r="B1159" s="294"/>
      <c r="C1159" s="295" t="str">
        <f t="shared" si="33"/>
        <v/>
      </c>
      <c r="D1159" s="294"/>
      <c r="E1159" s="332">
        <f t="shared" si="34"/>
        <v>0</v>
      </c>
      <c r="F1159" s="331"/>
      <c r="G1159" s="331"/>
      <c r="H1159" s="331"/>
      <c r="I1159" s="332">
        <f>IF(OR(F1159=0,'Seite 1'!$U$41="leer"),0,IF(F1159&gt;=15,1,IF(AND(F1159&lt;=8,'Seite 1'!$U$41="nein"),1.65,1.2)))</f>
        <v>0</v>
      </c>
      <c r="J1159" s="332">
        <f t="shared" si="31"/>
        <v>0</v>
      </c>
    </row>
    <row r="1160" spans="1:10" ht="15" customHeight="1" x14ac:dyDescent="0.2">
      <c r="A1160" s="389">
        <f t="shared" si="32"/>
        <v>0</v>
      </c>
      <c r="B1160" s="294"/>
      <c r="C1160" s="295" t="str">
        <f t="shared" si="33"/>
        <v/>
      </c>
      <c r="D1160" s="294"/>
      <c r="E1160" s="332">
        <f t="shared" si="34"/>
        <v>0</v>
      </c>
      <c r="F1160" s="331"/>
      <c r="G1160" s="331"/>
      <c r="H1160" s="331"/>
      <c r="I1160" s="332">
        <f>IF(OR(F1160=0,'Seite 1'!$U$41="leer"),0,IF(F1160&gt;=15,1,IF(AND(F1160&lt;=8,'Seite 1'!$U$41="nein"),1.65,1.2)))</f>
        <v>0</v>
      </c>
      <c r="J1160" s="332">
        <f t="shared" si="31"/>
        <v>0</v>
      </c>
    </row>
    <row r="1161" spans="1:10" ht="15" customHeight="1" x14ac:dyDescent="0.2">
      <c r="A1161" s="389">
        <f t="shared" si="32"/>
        <v>0</v>
      </c>
      <c r="B1161" s="294"/>
      <c r="C1161" s="295" t="str">
        <f t="shared" si="33"/>
        <v/>
      </c>
      <c r="D1161" s="294"/>
      <c r="E1161" s="332">
        <f t="shared" si="34"/>
        <v>0</v>
      </c>
      <c r="F1161" s="331"/>
      <c r="G1161" s="331"/>
      <c r="H1161" s="331"/>
      <c r="I1161" s="332">
        <f>IF(OR(F1161=0,'Seite 1'!$U$41="leer"),0,IF(F1161&gt;=15,1,IF(AND(F1161&lt;=8,'Seite 1'!$U$41="nein"),1.65,1.2)))</f>
        <v>0</v>
      </c>
      <c r="J1161" s="332">
        <f t="shared" si="31"/>
        <v>0</v>
      </c>
    </row>
    <row r="1162" spans="1:10" ht="15" customHeight="1" x14ac:dyDescent="0.2">
      <c r="A1162" s="389">
        <f t="shared" si="32"/>
        <v>0</v>
      </c>
      <c r="B1162" s="294"/>
      <c r="C1162" s="295" t="str">
        <f t="shared" si="33"/>
        <v/>
      </c>
      <c r="D1162" s="294"/>
      <c r="E1162" s="332">
        <f t="shared" si="34"/>
        <v>0</v>
      </c>
      <c r="F1162" s="331"/>
      <c r="G1162" s="331"/>
      <c r="H1162" s="331"/>
      <c r="I1162" s="332">
        <f>IF(OR(F1162=0,'Seite 1'!$U$41="leer"),0,IF(F1162&gt;=15,1,IF(AND(F1162&lt;=8,'Seite 1'!$U$41="nein"),1.65,1.2)))</f>
        <v>0</v>
      </c>
      <c r="J1162" s="332">
        <f t="shared" si="31"/>
        <v>0</v>
      </c>
    </row>
    <row r="1163" spans="1:10" ht="15" customHeight="1" x14ac:dyDescent="0.2">
      <c r="A1163" s="389">
        <f t="shared" si="32"/>
        <v>0</v>
      </c>
      <c r="B1163" s="294"/>
      <c r="C1163" s="295" t="str">
        <f t="shared" si="33"/>
        <v/>
      </c>
      <c r="D1163" s="294"/>
      <c r="E1163" s="332">
        <f t="shared" si="34"/>
        <v>0</v>
      </c>
      <c r="F1163" s="331"/>
      <c r="G1163" s="331"/>
      <c r="H1163" s="331"/>
      <c r="I1163" s="332">
        <f>IF(OR(F1163=0,'Seite 1'!$U$41="leer"),0,IF(F1163&gt;=15,1,IF(AND(F1163&lt;=8,'Seite 1'!$U$41="nein"),1.65,1.2)))</f>
        <v>0</v>
      </c>
      <c r="J1163" s="332">
        <f t="shared" si="31"/>
        <v>0</v>
      </c>
    </row>
    <row r="1164" spans="1:10" ht="15" customHeight="1" x14ac:dyDescent="0.2">
      <c r="A1164" s="389">
        <f t="shared" si="32"/>
        <v>0</v>
      </c>
      <c r="B1164" s="294"/>
      <c r="C1164" s="295" t="str">
        <f t="shared" si="33"/>
        <v/>
      </c>
      <c r="D1164" s="294"/>
      <c r="E1164" s="332">
        <f t="shared" si="34"/>
        <v>0</v>
      </c>
      <c r="F1164" s="331"/>
      <c r="G1164" s="331"/>
      <c r="H1164" s="331"/>
      <c r="I1164" s="332">
        <f>IF(OR(F1164=0,'Seite 1'!$U$41="leer"),0,IF(F1164&gt;=15,1,IF(AND(F1164&lt;=8,'Seite 1'!$U$41="nein"),1.65,1.2)))</f>
        <v>0</v>
      </c>
      <c r="J1164" s="332">
        <f t="shared" si="31"/>
        <v>0</v>
      </c>
    </row>
    <row r="1165" spans="1:10" ht="15" customHeight="1" x14ac:dyDescent="0.2">
      <c r="A1165" s="389">
        <f t="shared" si="32"/>
        <v>0</v>
      </c>
      <c r="B1165" s="294"/>
      <c r="C1165" s="295" t="str">
        <f t="shared" si="33"/>
        <v/>
      </c>
      <c r="D1165" s="294"/>
      <c r="E1165" s="332">
        <f t="shared" si="34"/>
        <v>0</v>
      </c>
      <c r="F1165" s="331"/>
      <c r="G1165" s="331"/>
      <c r="H1165" s="331"/>
      <c r="I1165" s="332">
        <f>IF(OR(F1165=0,'Seite 1'!$U$41="leer"),0,IF(F1165&gt;=15,1,IF(AND(F1165&lt;=8,'Seite 1'!$U$41="nein"),1.65,1.2)))</f>
        <v>0</v>
      </c>
      <c r="J1165" s="332">
        <f t="shared" si="31"/>
        <v>0</v>
      </c>
    </row>
    <row r="1166" spans="1:10" ht="15" customHeight="1" x14ac:dyDescent="0.2">
      <c r="A1166" s="389">
        <f t="shared" si="32"/>
        <v>0</v>
      </c>
      <c r="B1166" s="294"/>
      <c r="C1166" s="295" t="str">
        <f t="shared" si="33"/>
        <v/>
      </c>
      <c r="D1166" s="294"/>
      <c r="E1166" s="332">
        <f t="shared" si="34"/>
        <v>0</v>
      </c>
      <c r="F1166" s="331"/>
      <c r="G1166" s="331"/>
      <c r="H1166" s="331"/>
      <c r="I1166" s="332">
        <f>IF(OR(F1166=0,'Seite 1'!$U$41="leer"),0,IF(F1166&gt;=15,1,IF(AND(F1166&lt;=8,'Seite 1'!$U$41="nein"),1.65,1.2)))</f>
        <v>0</v>
      </c>
      <c r="J1166" s="332">
        <f t="shared" si="31"/>
        <v>0</v>
      </c>
    </row>
    <row r="1167" spans="1:10" ht="15" customHeight="1" x14ac:dyDescent="0.2">
      <c r="A1167" s="389">
        <f t="shared" si="32"/>
        <v>0</v>
      </c>
      <c r="B1167" s="294"/>
      <c r="C1167" s="295" t="str">
        <f t="shared" si="33"/>
        <v/>
      </c>
      <c r="D1167" s="294"/>
      <c r="E1167" s="332">
        <f t="shared" si="34"/>
        <v>0</v>
      </c>
      <c r="F1167" s="331"/>
      <c r="G1167" s="331"/>
      <c r="H1167" s="331"/>
      <c r="I1167" s="332">
        <f>IF(OR(F1167=0,'Seite 1'!$U$41="leer"),0,IF(F1167&gt;=15,1,IF(AND(F1167&lt;=8,'Seite 1'!$U$41="nein"),1.65,1.2)))</f>
        <v>0</v>
      </c>
      <c r="J1167" s="332">
        <f t="shared" si="31"/>
        <v>0</v>
      </c>
    </row>
    <row r="1168" spans="1:10" ht="15" customHeight="1" x14ac:dyDescent="0.2">
      <c r="A1168" s="389">
        <f t="shared" si="32"/>
        <v>0</v>
      </c>
      <c r="B1168" s="294"/>
      <c r="C1168" s="295" t="str">
        <f t="shared" si="33"/>
        <v/>
      </c>
      <c r="D1168" s="294"/>
      <c r="E1168" s="332">
        <f t="shared" si="34"/>
        <v>0</v>
      </c>
      <c r="F1168" s="331"/>
      <c r="G1168" s="331"/>
      <c r="H1168" s="331"/>
      <c r="I1168" s="332">
        <f>IF(OR(F1168=0,'Seite 1'!$U$41="leer"),0,IF(F1168&gt;=15,1,IF(AND(F1168&lt;=8,'Seite 1'!$U$41="nein"),1.65,1.2)))</f>
        <v>0</v>
      </c>
      <c r="J1168" s="332">
        <f t="shared" si="31"/>
        <v>0</v>
      </c>
    </row>
    <row r="1169" spans="1:10" ht="15" customHeight="1" x14ac:dyDescent="0.2">
      <c r="A1169" s="389">
        <f t="shared" si="32"/>
        <v>0</v>
      </c>
      <c r="B1169" s="294"/>
      <c r="C1169" s="295" t="str">
        <f t="shared" si="33"/>
        <v/>
      </c>
      <c r="D1169" s="294"/>
      <c r="E1169" s="332">
        <f t="shared" si="34"/>
        <v>0</v>
      </c>
      <c r="F1169" s="331"/>
      <c r="G1169" s="331"/>
      <c r="H1169" s="331"/>
      <c r="I1169" s="332">
        <f>IF(OR(F1169=0,'Seite 1'!$U$41="leer"),0,IF(F1169&gt;=15,1,IF(AND(F1169&lt;=8,'Seite 1'!$U$41="nein"),1.65,1.2)))</f>
        <v>0</v>
      </c>
      <c r="J1169" s="332">
        <f t="shared" si="31"/>
        <v>0</v>
      </c>
    </row>
    <row r="1170" spans="1:10" ht="15" customHeight="1" x14ac:dyDescent="0.2">
      <c r="A1170" s="389">
        <f t="shared" si="32"/>
        <v>0</v>
      </c>
      <c r="B1170" s="294"/>
      <c r="C1170" s="295" t="str">
        <f t="shared" si="33"/>
        <v/>
      </c>
      <c r="D1170" s="294"/>
      <c r="E1170" s="332">
        <f t="shared" si="34"/>
        <v>0</v>
      </c>
      <c r="F1170" s="331"/>
      <c r="G1170" s="331"/>
      <c r="H1170" s="331"/>
      <c r="I1170" s="332">
        <f>IF(OR(F1170=0,'Seite 1'!$U$41="leer"),0,IF(F1170&gt;=15,1,IF(AND(F1170&lt;=8,'Seite 1'!$U$41="nein"),1.65,1.2)))</f>
        <v>0</v>
      </c>
      <c r="J1170" s="332">
        <f t="shared" si="31"/>
        <v>0</v>
      </c>
    </row>
    <row r="1171" spans="1:10" ht="15" customHeight="1" x14ac:dyDescent="0.2">
      <c r="A1171" s="389">
        <f t="shared" si="32"/>
        <v>0</v>
      </c>
      <c r="B1171" s="294"/>
      <c r="C1171" s="295" t="str">
        <f t="shared" si="33"/>
        <v/>
      </c>
      <c r="D1171" s="294"/>
      <c r="E1171" s="332">
        <f t="shared" si="34"/>
        <v>0</v>
      </c>
      <c r="F1171" s="331"/>
      <c r="G1171" s="331"/>
      <c r="H1171" s="331"/>
      <c r="I1171" s="332">
        <f>IF(OR(F1171=0,'Seite 1'!$U$41="leer"),0,IF(F1171&gt;=15,1,IF(AND(F1171&lt;=8,'Seite 1'!$U$41="nein"),1.65,1.2)))</f>
        <v>0</v>
      </c>
      <c r="J1171" s="332">
        <f t="shared" si="31"/>
        <v>0</v>
      </c>
    </row>
    <row r="1172" spans="1:10" ht="15" customHeight="1" x14ac:dyDescent="0.2">
      <c r="A1172" s="389">
        <f t="shared" si="32"/>
        <v>0</v>
      </c>
      <c r="B1172" s="294"/>
      <c r="C1172" s="295" t="str">
        <f t="shared" si="33"/>
        <v/>
      </c>
      <c r="D1172" s="294"/>
      <c r="E1172" s="332">
        <f t="shared" si="34"/>
        <v>0</v>
      </c>
      <c r="F1172" s="331"/>
      <c r="G1172" s="331"/>
      <c r="H1172" s="331"/>
      <c r="I1172" s="332">
        <f>IF(OR(F1172=0,'Seite 1'!$U$41="leer"),0,IF(F1172&gt;=15,1,IF(AND(F1172&lt;=8,'Seite 1'!$U$41="nein"),1.65,1.2)))</f>
        <v>0</v>
      </c>
      <c r="J1172" s="332">
        <f t="shared" si="31"/>
        <v>0</v>
      </c>
    </row>
    <row r="1173" spans="1:10" ht="15" customHeight="1" x14ac:dyDescent="0.2">
      <c r="A1173" s="389">
        <f t="shared" si="32"/>
        <v>0</v>
      </c>
      <c r="B1173" s="294"/>
      <c r="C1173" s="295" t="str">
        <f t="shared" si="33"/>
        <v/>
      </c>
      <c r="D1173" s="294"/>
      <c r="E1173" s="332">
        <f t="shared" si="34"/>
        <v>0</v>
      </c>
      <c r="F1173" s="331"/>
      <c r="G1173" s="331"/>
      <c r="H1173" s="331"/>
      <c r="I1173" s="332">
        <f>IF(OR(F1173=0,'Seite 1'!$U$41="leer"),0,IF(F1173&gt;=15,1,IF(AND(F1173&lt;=8,'Seite 1'!$U$41="nein"),1.65,1.2)))</f>
        <v>0</v>
      </c>
      <c r="J1173" s="332">
        <f t="shared" si="31"/>
        <v>0</v>
      </c>
    </row>
    <row r="1174" spans="1:10" ht="15" customHeight="1" x14ac:dyDescent="0.2">
      <c r="A1174" s="389">
        <f t="shared" si="32"/>
        <v>0</v>
      </c>
      <c r="B1174" s="294"/>
      <c r="C1174" s="295" t="str">
        <f t="shared" si="33"/>
        <v/>
      </c>
      <c r="D1174" s="294"/>
      <c r="E1174" s="332">
        <f t="shared" si="34"/>
        <v>0</v>
      </c>
      <c r="F1174" s="331"/>
      <c r="G1174" s="331"/>
      <c r="H1174" s="331"/>
      <c r="I1174" s="332">
        <f>IF(OR(F1174=0,'Seite 1'!$U$41="leer"),0,IF(F1174&gt;=15,1,IF(AND(F1174&lt;=8,'Seite 1'!$U$41="nein"),1.65,1.2)))</f>
        <v>0</v>
      </c>
      <c r="J1174" s="332">
        <f t="shared" ref="J1174:J1205" si="35">IF(B1174="",0,ROUND(ROUND(E1174*I1174,2)*H1174,2))</f>
        <v>0</v>
      </c>
    </row>
    <row r="1175" spans="1:10" ht="15" customHeight="1" x14ac:dyDescent="0.2">
      <c r="A1175" s="389">
        <f t="shared" si="32"/>
        <v>0</v>
      </c>
      <c r="B1175" s="294"/>
      <c r="C1175" s="295" t="str">
        <f t="shared" si="33"/>
        <v/>
      </c>
      <c r="D1175" s="294"/>
      <c r="E1175" s="332">
        <f t="shared" si="34"/>
        <v>0</v>
      </c>
      <c r="F1175" s="331"/>
      <c r="G1175" s="331"/>
      <c r="H1175" s="331"/>
      <c r="I1175" s="332">
        <f>IF(OR(F1175=0,'Seite 1'!$U$41="leer"),0,IF(F1175&gt;=15,1,IF(AND(F1175&lt;=8,'Seite 1'!$U$41="nein"),1.65,1.2)))</f>
        <v>0</v>
      </c>
      <c r="J1175" s="332">
        <f t="shared" si="35"/>
        <v>0</v>
      </c>
    </row>
    <row r="1176" spans="1:10" ht="15" customHeight="1" x14ac:dyDescent="0.2">
      <c r="A1176" s="389">
        <f t="shared" si="32"/>
        <v>0</v>
      </c>
      <c r="B1176" s="294"/>
      <c r="C1176" s="295" t="str">
        <f t="shared" si="33"/>
        <v/>
      </c>
      <c r="D1176" s="294"/>
      <c r="E1176" s="332">
        <f t="shared" si="34"/>
        <v>0</v>
      </c>
      <c r="F1176" s="331"/>
      <c r="G1176" s="331"/>
      <c r="H1176" s="331"/>
      <c r="I1176" s="332">
        <f>IF(OR(F1176=0,'Seite 1'!$U$41="leer"),0,IF(F1176&gt;=15,1,IF(AND(F1176&lt;=8,'Seite 1'!$U$41="nein"),1.65,1.2)))</f>
        <v>0</v>
      </c>
      <c r="J1176" s="332">
        <f t="shared" si="35"/>
        <v>0</v>
      </c>
    </row>
    <row r="1177" spans="1:10" ht="15" customHeight="1" x14ac:dyDescent="0.2">
      <c r="A1177" s="389">
        <f t="shared" si="32"/>
        <v>0</v>
      </c>
      <c r="B1177" s="294"/>
      <c r="C1177" s="295" t="str">
        <f t="shared" si="33"/>
        <v/>
      </c>
      <c r="D1177" s="294"/>
      <c r="E1177" s="332">
        <f t="shared" si="34"/>
        <v>0</v>
      </c>
      <c r="F1177" s="331"/>
      <c r="G1177" s="331"/>
      <c r="H1177" s="331"/>
      <c r="I1177" s="332">
        <f>IF(OR(F1177=0,'Seite 1'!$U$41="leer"),0,IF(F1177&gt;=15,1,IF(AND(F1177&lt;=8,'Seite 1'!$U$41="nein"),1.65,1.2)))</f>
        <v>0</v>
      </c>
      <c r="J1177" s="332">
        <f t="shared" si="35"/>
        <v>0</v>
      </c>
    </row>
    <row r="1178" spans="1:10" ht="15" customHeight="1" x14ac:dyDescent="0.2">
      <c r="A1178" s="389">
        <f t="shared" si="32"/>
        <v>0</v>
      </c>
      <c r="B1178" s="294"/>
      <c r="C1178" s="295" t="str">
        <f t="shared" si="33"/>
        <v/>
      </c>
      <c r="D1178" s="294"/>
      <c r="E1178" s="332">
        <f t="shared" si="34"/>
        <v>0</v>
      </c>
      <c r="F1178" s="331"/>
      <c r="G1178" s="331"/>
      <c r="H1178" s="331"/>
      <c r="I1178" s="332">
        <f>IF(OR(F1178=0,'Seite 1'!$U$41="leer"),0,IF(F1178&gt;=15,1,IF(AND(F1178&lt;=8,'Seite 1'!$U$41="nein"),1.65,1.2)))</f>
        <v>0</v>
      </c>
      <c r="J1178" s="332">
        <f t="shared" si="35"/>
        <v>0</v>
      </c>
    </row>
    <row r="1179" spans="1:10" ht="15" customHeight="1" x14ac:dyDescent="0.2">
      <c r="A1179" s="389">
        <f t="shared" si="32"/>
        <v>0</v>
      </c>
      <c r="B1179" s="294"/>
      <c r="C1179" s="295" t="str">
        <f t="shared" si="33"/>
        <v/>
      </c>
      <c r="D1179" s="294"/>
      <c r="E1179" s="332">
        <f t="shared" si="34"/>
        <v>0</v>
      </c>
      <c r="F1179" s="331"/>
      <c r="G1179" s="331"/>
      <c r="H1179" s="331"/>
      <c r="I1179" s="332">
        <f>IF(OR(F1179=0,'Seite 1'!$U$41="leer"),0,IF(F1179&gt;=15,1,IF(AND(F1179&lt;=8,'Seite 1'!$U$41="nein"),1.65,1.2)))</f>
        <v>0</v>
      </c>
      <c r="J1179" s="332">
        <f t="shared" si="35"/>
        <v>0</v>
      </c>
    </row>
    <row r="1180" spans="1:10" ht="15" customHeight="1" x14ac:dyDescent="0.2">
      <c r="A1180" s="389">
        <f t="shared" si="32"/>
        <v>0</v>
      </c>
      <c r="B1180" s="294"/>
      <c r="C1180" s="295" t="str">
        <f t="shared" si="33"/>
        <v/>
      </c>
      <c r="D1180" s="294"/>
      <c r="E1180" s="332">
        <f t="shared" si="34"/>
        <v>0</v>
      </c>
      <c r="F1180" s="331"/>
      <c r="G1180" s="331"/>
      <c r="H1180" s="331"/>
      <c r="I1180" s="332">
        <f>IF(OR(F1180=0,'Seite 1'!$U$41="leer"),0,IF(F1180&gt;=15,1,IF(AND(F1180&lt;=8,'Seite 1'!$U$41="nein"),1.65,1.2)))</f>
        <v>0</v>
      </c>
      <c r="J1180" s="332">
        <f t="shared" si="35"/>
        <v>0</v>
      </c>
    </row>
    <row r="1181" spans="1:10" ht="15" customHeight="1" x14ac:dyDescent="0.2">
      <c r="A1181" s="389">
        <f t="shared" si="32"/>
        <v>0</v>
      </c>
      <c r="B1181" s="294"/>
      <c r="C1181" s="295" t="str">
        <f t="shared" si="33"/>
        <v/>
      </c>
      <c r="D1181" s="294"/>
      <c r="E1181" s="332">
        <f t="shared" si="34"/>
        <v>0</v>
      </c>
      <c r="F1181" s="331"/>
      <c r="G1181" s="331"/>
      <c r="H1181" s="331"/>
      <c r="I1181" s="332">
        <f>IF(OR(F1181=0,'Seite 1'!$U$41="leer"),0,IF(F1181&gt;=15,1,IF(AND(F1181&lt;=8,'Seite 1'!$U$41="nein"),1.65,1.2)))</f>
        <v>0</v>
      </c>
      <c r="J1181" s="332">
        <f t="shared" si="35"/>
        <v>0</v>
      </c>
    </row>
    <row r="1182" spans="1:10" ht="15" customHeight="1" x14ac:dyDescent="0.2">
      <c r="A1182" s="389">
        <f t="shared" si="32"/>
        <v>0</v>
      </c>
      <c r="B1182" s="294"/>
      <c r="C1182" s="295" t="str">
        <f t="shared" si="33"/>
        <v/>
      </c>
      <c r="D1182" s="294"/>
      <c r="E1182" s="332">
        <f t="shared" si="34"/>
        <v>0</v>
      </c>
      <c r="F1182" s="331"/>
      <c r="G1182" s="331"/>
      <c r="H1182" s="331"/>
      <c r="I1182" s="332">
        <f>IF(OR(F1182=0,'Seite 1'!$U$41="leer"),0,IF(F1182&gt;=15,1,IF(AND(F1182&lt;=8,'Seite 1'!$U$41="nein"),1.65,1.2)))</f>
        <v>0</v>
      </c>
      <c r="J1182" s="332">
        <f t="shared" si="35"/>
        <v>0</v>
      </c>
    </row>
    <row r="1183" spans="1:10" ht="15" customHeight="1" x14ac:dyDescent="0.2">
      <c r="A1183" s="389">
        <f t="shared" si="32"/>
        <v>0</v>
      </c>
      <c r="B1183" s="294"/>
      <c r="C1183" s="295" t="str">
        <f t="shared" si="33"/>
        <v/>
      </c>
      <c r="D1183" s="294"/>
      <c r="E1183" s="332">
        <f t="shared" si="34"/>
        <v>0</v>
      </c>
      <c r="F1183" s="331"/>
      <c r="G1183" s="331"/>
      <c r="H1183" s="331"/>
      <c r="I1183" s="332">
        <f>IF(OR(F1183=0,'Seite 1'!$U$41="leer"),0,IF(F1183&gt;=15,1,IF(AND(F1183&lt;=8,'Seite 1'!$U$41="nein"),1.65,1.2)))</f>
        <v>0</v>
      </c>
      <c r="J1183" s="332">
        <f t="shared" si="35"/>
        <v>0</v>
      </c>
    </row>
    <row r="1184" spans="1:10" ht="15" customHeight="1" x14ac:dyDescent="0.2">
      <c r="A1184" s="389">
        <f t="shared" si="32"/>
        <v>0</v>
      </c>
      <c r="B1184" s="294"/>
      <c r="C1184" s="295" t="str">
        <f t="shared" si="33"/>
        <v/>
      </c>
      <c r="D1184" s="294"/>
      <c r="E1184" s="332">
        <f t="shared" si="34"/>
        <v>0</v>
      </c>
      <c r="F1184" s="331"/>
      <c r="G1184" s="331"/>
      <c r="H1184" s="331"/>
      <c r="I1184" s="332">
        <f>IF(OR(F1184=0,'Seite 1'!$U$41="leer"),0,IF(F1184&gt;=15,1,IF(AND(F1184&lt;=8,'Seite 1'!$U$41="nein"),1.65,1.2)))</f>
        <v>0</v>
      </c>
      <c r="J1184" s="332">
        <f t="shared" si="35"/>
        <v>0</v>
      </c>
    </row>
    <row r="1185" spans="1:10" ht="15" customHeight="1" x14ac:dyDescent="0.2">
      <c r="A1185" s="389">
        <f t="shared" si="32"/>
        <v>0</v>
      </c>
      <c r="B1185" s="294"/>
      <c r="C1185" s="295" t="str">
        <f t="shared" si="33"/>
        <v/>
      </c>
      <c r="D1185" s="294"/>
      <c r="E1185" s="332">
        <f t="shared" si="34"/>
        <v>0</v>
      </c>
      <c r="F1185" s="331"/>
      <c r="G1185" s="331"/>
      <c r="H1185" s="331"/>
      <c r="I1185" s="332">
        <f>IF(OR(F1185=0,'Seite 1'!$U$41="leer"),0,IF(F1185&gt;=15,1,IF(AND(F1185&lt;=8,'Seite 1'!$U$41="nein"),1.65,1.2)))</f>
        <v>0</v>
      </c>
      <c r="J1185" s="332">
        <f t="shared" si="35"/>
        <v>0</v>
      </c>
    </row>
    <row r="1186" spans="1:10" ht="15" customHeight="1" x14ac:dyDescent="0.2">
      <c r="A1186" s="389">
        <f t="shared" si="32"/>
        <v>0</v>
      </c>
      <c r="B1186" s="294"/>
      <c r="C1186" s="295" t="str">
        <f t="shared" si="33"/>
        <v/>
      </c>
      <c r="D1186" s="294"/>
      <c r="E1186" s="332">
        <f t="shared" si="34"/>
        <v>0</v>
      </c>
      <c r="F1186" s="331"/>
      <c r="G1186" s="331"/>
      <c r="H1186" s="331"/>
      <c r="I1186" s="332">
        <f>IF(OR(F1186=0,'Seite 1'!$U$41="leer"),0,IF(F1186&gt;=15,1,IF(AND(F1186&lt;=8,'Seite 1'!$U$41="nein"),1.65,1.2)))</f>
        <v>0</v>
      </c>
      <c r="J1186" s="332">
        <f t="shared" si="35"/>
        <v>0</v>
      </c>
    </row>
    <row r="1187" spans="1:10" ht="15" customHeight="1" x14ac:dyDescent="0.2">
      <c r="A1187" s="389">
        <f t="shared" si="32"/>
        <v>0</v>
      </c>
      <c r="B1187" s="294"/>
      <c r="C1187" s="295" t="str">
        <f t="shared" si="33"/>
        <v/>
      </c>
      <c r="D1187" s="294"/>
      <c r="E1187" s="332">
        <f t="shared" si="34"/>
        <v>0</v>
      </c>
      <c r="F1187" s="331"/>
      <c r="G1187" s="331"/>
      <c r="H1187" s="331"/>
      <c r="I1187" s="332">
        <f>IF(OR(F1187=0,'Seite 1'!$U$41="leer"),0,IF(F1187&gt;=15,1,IF(AND(F1187&lt;=8,'Seite 1'!$U$41="nein"),1.65,1.2)))</f>
        <v>0</v>
      </c>
      <c r="J1187" s="332">
        <f t="shared" si="35"/>
        <v>0</v>
      </c>
    </row>
    <row r="1188" spans="1:10" ht="15" customHeight="1" x14ac:dyDescent="0.2">
      <c r="A1188" s="389">
        <f t="shared" si="32"/>
        <v>0</v>
      </c>
      <c r="B1188" s="294"/>
      <c r="C1188" s="295" t="str">
        <f t="shared" si="33"/>
        <v/>
      </c>
      <c r="D1188" s="294"/>
      <c r="E1188" s="332">
        <f t="shared" si="34"/>
        <v>0</v>
      </c>
      <c r="F1188" s="331"/>
      <c r="G1188" s="331"/>
      <c r="H1188" s="331"/>
      <c r="I1188" s="332">
        <f>IF(OR(F1188=0,'Seite 1'!$U$41="leer"),0,IF(F1188&gt;=15,1,IF(AND(F1188&lt;=8,'Seite 1'!$U$41="nein"),1.65,1.2)))</f>
        <v>0</v>
      </c>
      <c r="J1188" s="332">
        <f t="shared" si="35"/>
        <v>0</v>
      </c>
    </row>
    <row r="1189" spans="1:10" ht="15" customHeight="1" x14ac:dyDescent="0.2">
      <c r="A1189" s="389">
        <f t="shared" si="32"/>
        <v>0</v>
      </c>
      <c r="B1189" s="294"/>
      <c r="C1189" s="295" t="str">
        <f t="shared" si="33"/>
        <v/>
      </c>
      <c r="D1189" s="294"/>
      <c r="E1189" s="332">
        <f t="shared" si="34"/>
        <v>0</v>
      </c>
      <c r="F1189" s="331"/>
      <c r="G1189" s="331"/>
      <c r="H1189" s="331"/>
      <c r="I1189" s="332">
        <f>IF(OR(F1189=0,'Seite 1'!$U$41="leer"),0,IF(F1189&gt;=15,1,IF(AND(F1189&lt;=8,'Seite 1'!$U$41="nein"),1.65,1.2)))</f>
        <v>0</v>
      </c>
      <c r="J1189" s="332">
        <f t="shared" si="35"/>
        <v>0</v>
      </c>
    </row>
    <row r="1190" spans="1:10" ht="15" customHeight="1" x14ac:dyDescent="0.2">
      <c r="A1190" s="389">
        <f t="shared" si="32"/>
        <v>0</v>
      </c>
      <c r="B1190" s="294"/>
      <c r="C1190" s="295" t="str">
        <f t="shared" si="33"/>
        <v/>
      </c>
      <c r="D1190" s="294"/>
      <c r="E1190" s="332">
        <f t="shared" si="34"/>
        <v>0</v>
      </c>
      <c r="F1190" s="331"/>
      <c r="G1190" s="331"/>
      <c r="H1190" s="331"/>
      <c r="I1190" s="332">
        <f>IF(OR(F1190=0,'Seite 1'!$U$41="leer"),0,IF(F1190&gt;=15,1,IF(AND(F1190&lt;=8,'Seite 1'!$U$41="nein"),1.65,1.2)))</f>
        <v>0</v>
      </c>
      <c r="J1190" s="332">
        <f t="shared" si="35"/>
        <v>0</v>
      </c>
    </row>
    <row r="1191" spans="1:10" ht="15" customHeight="1" x14ac:dyDescent="0.2">
      <c r="A1191" s="389">
        <f t="shared" si="32"/>
        <v>0</v>
      </c>
      <c r="B1191" s="294"/>
      <c r="C1191" s="295" t="str">
        <f t="shared" si="33"/>
        <v/>
      </c>
      <c r="D1191" s="294"/>
      <c r="E1191" s="332">
        <f t="shared" si="34"/>
        <v>0</v>
      </c>
      <c r="F1191" s="331"/>
      <c r="G1191" s="331"/>
      <c r="H1191" s="331"/>
      <c r="I1191" s="332">
        <f>IF(OR(F1191=0,'Seite 1'!$U$41="leer"),0,IF(F1191&gt;=15,1,IF(AND(F1191&lt;=8,'Seite 1'!$U$41="nein"),1.65,1.2)))</f>
        <v>0</v>
      </c>
      <c r="J1191" s="332">
        <f t="shared" si="35"/>
        <v>0</v>
      </c>
    </row>
    <row r="1192" spans="1:10" ht="15" customHeight="1" x14ac:dyDescent="0.2">
      <c r="A1192" s="389">
        <f t="shared" si="32"/>
        <v>0</v>
      </c>
      <c r="B1192" s="294"/>
      <c r="C1192" s="295" t="str">
        <f t="shared" si="33"/>
        <v/>
      </c>
      <c r="D1192" s="294"/>
      <c r="E1192" s="332">
        <f t="shared" si="34"/>
        <v>0</v>
      </c>
      <c r="F1192" s="331"/>
      <c r="G1192" s="331"/>
      <c r="H1192" s="331"/>
      <c r="I1192" s="332">
        <f>IF(OR(F1192=0,'Seite 1'!$U$41="leer"),0,IF(F1192&gt;=15,1,IF(AND(F1192&lt;=8,'Seite 1'!$U$41="nein"),1.65,1.2)))</f>
        <v>0</v>
      </c>
      <c r="J1192" s="332">
        <f t="shared" si="35"/>
        <v>0</v>
      </c>
    </row>
    <row r="1193" spans="1:10" ht="15" customHeight="1" x14ac:dyDescent="0.2">
      <c r="A1193" s="389">
        <f t="shared" si="32"/>
        <v>0</v>
      </c>
      <c r="B1193" s="294"/>
      <c r="C1193" s="295" t="str">
        <f t="shared" si="33"/>
        <v/>
      </c>
      <c r="D1193" s="294"/>
      <c r="E1193" s="332">
        <f t="shared" si="34"/>
        <v>0</v>
      </c>
      <c r="F1193" s="331"/>
      <c r="G1193" s="331"/>
      <c r="H1193" s="331"/>
      <c r="I1193" s="332">
        <f>IF(OR(F1193=0,'Seite 1'!$U$41="leer"),0,IF(F1193&gt;=15,1,IF(AND(F1193&lt;=8,'Seite 1'!$U$41="nein"),1.65,1.2)))</f>
        <v>0</v>
      </c>
      <c r="J1193" s="332">
        <f t="shared" si="35"/>
        <v>0</v>
      </c>
    </row>
    <row r="1194" spans="1:10" ht="15" customHeight="1" x14ac:dyDescent="0.2">
      <c r="A1194" s="389">
        <f t="shared" si="32"/>
        <v>0</v>
      </c>
      <c r="B1194" s="294"/>
      <c r="C1194" s="295" t="str">
        <f t="shared" si="33"/>
        <v/>
      </c>
      <c r="D1194" s="294"/>
      <c r="E1194" s="332">
        <f t="shared" si="34"/>
        <v>0</v>
      </c>
      <c r="F1194" s="331"/>
      <c r="G1194" s="331"/>
      <c r="H1194" s="331"/>
      <c r="I1194" s="332">
        <f>IF(OR(F1194=0,'Seite 1'!$U$41="leer"),0,IF(F1194&gt;=15,1,IF(AND(F1194&lt;=8,'Seite 1'!$U$41="nein"),1.65,1.2)))</f>
        <v>0</v>
      </c>
      <c r="J1194" s="332">
        <f t="shared" si="35"/>
        <v>0</v>
      </c>
    </row>
    <row r="1195" spans="1:10" ht="15" customHeight="1" x14ac:dyDescent="0.2">
      <c r="A1195" s="389">
        <f t="shared" si="32"/>
        <v>0</v>
      </c>
      <c r="B1195" s="294"/>
      <c r="C1195" s="295" t="str">
        <f t="shared" si="33"/>
        <v/>
      </c>
      <c r="D1195" s="294"/>
      <c r="E1195" s="332">
        <f t="shared" si="34"/>
        <v>0</v>
      </c>
      <c r="F1195" s="331"/>
      <c r="G1195" s="331"/>
      <c r="H1195" s="331"/>
      <c r="I1195" s="332">
        <f>IF(OR(F1195=0,'Seite 1'!$U$41="leer"),0,IF(F1195&gt;=15,1,IF(AND(F1195&lt;=8,'Seite 1'!$U$41="nein"),1.65,1.2)))</f>
        <v>0</v>
      </c>
      <c r="J1195" s="332">
        <f t="shared" si="35"/>
        <v>0</v>
      </c>
    </row>
    <row r="1196" spans="1:10" ht="15" customHeight="1" x14ac:dyDescent="0.2">
      <c r="A1196" s="389">
        <f t="shared" si="32"/>
        <v>0</v>
      </c>
      <c r="B1196" s="294"/>
      <c r="C1196" s="295" t="str">
        <f t="shared" si="33"/>
        <v/>
      </c>
      <c r="D1196" s="294"/>
      <c r="E1196" s="332">
        <f t="shared" si="34"/>
        <v>0</v>
      </c>
      <c r="F1196" s="331"/>
      <c r="G1196" s="331"/>
      <c r="H1196" s="331"/>
      <c r="I1196" s="332">
        <f>IF(OR(F1196=0,'Seite 1'!$U$41="leer"),0,IF(F1196&gt;=15,1,IF(AND(F1196&lt;=8,'Seite 1'!$U$41="nein"),1.65,1.2)))</f>
        <v>0</v>
      </c>
      <c r="J1196" s="332">
        <f t="shared" si="35"/>
        <v>0</v>
      </c>
    </row>
    <row r="1197" spans="1:10" ht="15" customHeight="1" x14ac:dyDescent="0.2">
      <c r="A1197" s="389">
        <f t="shared" si="32"/>
        <v>0</v>
      </c>
      <c r="B1197" s="294"/>
      <c r="C1197" s="295" t="str">
        <f t="shared" si="33"/>
        <v/>
      </c>
      <c r="D1197" s="294"/>
      <c r="E1197" s="332">
        <f t="shared" si="34"/>
        <v>0</v>
      </c>
      <c r="F1197" s="331"/>
      <c r="G1197" s="331"/>
      <c r="H1197" s="331"/>
      <c r="I1197" s="332">
        <f>IF(OR(F1197=0,'Seite 1'!$U$41="leer"),0,IF(F1197&gt;=15,1,IF(AND(F1197&lt;=8,'Seite 1'!$U$41="nein"),1.65,1.2)))</f>
        <v>0</v>
      </c>
      <c r="J1197" s="332">
        <f t="shared" si="35"/>
        <v>0</v>
      </c>
    </row>
    <row r="1198" spans="1:10" ht="15" customHeight="1" x14ac:dyDescent="0.2">
      <c r="A1198" s="389">
        <f t="shared" si="32"/>
        <v>0</v>
      </c>
      <c r="B1198" s="294"/>
      <c r="C1198" s="295" t="str">
        <f t="shared" si="33"/>
        <v/>
      </c>
      <c r="D1198" s="294"/>
      <c r="E1198" s="332">
        <f t="shared" si="34"/>
        <v>0</v>
      </c>
      <c r="F1198" s="331"/>
      <c r="G1198" s="331"/>
      <c r="H1198" s="331"/>
      <c r="I1198" s="332">
        <f>IF(OR(F1198=0,'Seite 1'!$U$41="leer"),0,IF(F1198&gt;=15,1,IF(AND(F1198&lt;=8,'Seite 1'!$U$41="nein"),1.65,1.2)))</f>
        <v>0</v>
      </c>
      <c r="J1198" s="332">
        <f t="shared" si="35"/>
        <v>0</v>
      </c>
    </row>
    <row r="1199" spans="1:10" ht="15" customHeight="1" x14ac:dyDescent="0.2">
      <c r="A1199" s="389">
        <f t="shared" si="32"/>
        <v>0</v>
      </c>
      <c r="B1199" s="294"/>
      <c r="C1199" s="295" t="str">
        <f t="shared" si="33"/>
        <v/>
      </c>
      <c r="D1199" s="294"/>
      <c r="E1199" s="332">
        <f t="shared" si="34"/>
        <v>0</v>
      </c>
      <c r="F1199" s="331"/>
      <c r="G1199" s="331"/>
      <c r="H1199" s="331"/>
      <c r="I1199" s="332">
        <f>IF(OR(F1199=0,'Seite 1'!$U$41="leer"),0,IF(F1199&gt;=15,1,IF(AND(F1199&lt;=8,'Seite 1'!$U$41="nein"),1.65,1.2)))</f>
        <v>0</v>
      </c>
      <c r="J1199" s="332">
        <f t="shared" si="35"/>
        <v>0</v>
      </c>
    </row>
    <row r="1200" spans="1:10" ht="15" customHeight="1" x14ac:dyDescent="0.2">
      <c r="A1200" s="389">
        <f t="shared" si="32"/>
        <v>0</v>
      </c>
      <c r="B1200" s="294"/>
      <c r="C1200" s="295" t="str">
        <f t="shared" si="33"/>
        <v/>
      </c>
      <c r="D1200" s="294"/>
      <c r="E1200" s="332">
        <f t="shared" si="34"/>
        <v>0</v>
      </c>
      <c r="F1200" s="331"/>
      <c r="G1200" s="331"/>
      <c r="H1200" s="331"/>
      <c r="I1200" s="332">
        <f>IF(OR(F1200=0,'Seite 1'!$U$41="leer"),0,IF(F1200&gt;=15,1,IF(AND(F1200&lt;=8,'Seite 1'!$U$41="nein"),1.65,1.2)))</f>
        <v>0</v>
      </c>
      <c r="J1200" s="332">
        <f t="shared" si="35"/>
        <v>0</v>
      </c>
    </row>
    <row r="1201" spans="1:10" ht="15" customHeight="1" x14ac:dyDescent="0.2">
      <c r="A1201" s="389">
        <f t="shared" si="32"/>
        <v>0</v>
      </c>
      <c r="B1201" s="294"/>
      <c r="C1201" s="295" t="str">
        <f t="shared" si="33"/>
        <v/>
      </c>
      <c r="D1201" s="294"/>
      <c r="E1201" s="332">
        <f t="shared" si="34"/>
        <v>0</v>
      </c>
      <c r="F1201" s="331"/>
      <c r="G1201" s="331"/>
      <c r="H1201" s="331"/>
      <c r="I1201" s="332">
        <f>IF(OR(F1201=0,'Seite 1'!$U$41="leer"),0,IF(F1201&gt;=15,1,IF(AND(F1201&lt;=8,'Seite 1'!$U$41="nein"),1.65,1.2)))</f>
        <v>0</v>
      </c>
      <c r="J1201" s="332">
        <f t="shared" si="35"/>
        <v>0</v>
      </c>
    </row>
    <row r="1202" spans="1:10" ht="15" customHeight="1" x14ac:dyDescent="0.2">
      <c r="A1202" s="389">
        <f t="shared" si="32"/>
        <v>0</v>
      </c>
      <c r="B1202" s="294"/>
      <c r="C1202" s="295" t="str">
        <f t="shared" si="33"/>
        <v/>
      </c>
      <c r="D1202" s="294"/>
      <c r="E1202" s="332">
        <f t="shared" si="34"/>
        <v>0</v>
      </c>
      <c r="F1202" s="331"/>
      <c r="G1202" s="331"/>
      <c r="H1202" s="331"/>
      <c r="I1202" s="332">
        <f>IF(OR(F1202=0,'Seite 1'!$U$41="leer"),0,IF(F1202&gt;=15,1,IF(AND(F1202&lt;=8,'Seite 1'!$U$41="nein"),1.65,1.2)))</f>
        <v>0</v>
      </c>
      <c r="J1202" s="332">
        <f t="shared" si="35"/>
        <v>0</v>
      </c>
    </row>
    <row r="1203" spans="1:10" ht="15" customHeight="1" x14ac:dyDescent="0.2">
      <c r="A1203" s="389">
        <f t="shared" si="32"/>
        <v>0</v>
      </c>
      <c r="B1203" s="294"/>
      <c r="C1203" s="295" t="str">
        <f t="shared" si="33"/>
        <v/>
      </c>
      <c r="D1203" s="294"/>
      <c r="E1203" s="332">
        <f t="shared" si="34"/>
        <v>0</v>
      </c>
      <c r="F1203" s="331"/>
      <c r="G1203" s="331"/>
      <c r="H1203" s="331"/>
      <c r="I1203" s="332">
        <f>IF(OR(F1203=0,'Seite 1'!$U$41="leer"),0,IF(F1203&gt;=15,1,IF(AND(F1203&lt;=8,'Seite 1'!$U$41="nein"),1.65,1.2)))</f>
        <v>0</v>
      </c>
      <c r="J1203" s="332">
        <f t="shared" si="35"/>
        <v>0</v>
      </c>
    </row>
    <row r="1204" spans="1:10" ht="15" customHeight="1" x14ac:dyDescent="0.2">
      <c r="A1204" s="389">
        <f t="shared" si="32"/>
        <v>0</v>
      </c>
      <c r="B1204" s="294"/>
      <c r="C1204" s="295" t="str">
        <f t="shared" si="33"/>
        <v/>
      </c>
      <c r="D1204" s="294"/>
      <c r="E1204" s="332">
        <f t="shared" si="34"/>
        <v>0</v>
      </c>
      <c r="F1204" s="331"/>
      <c r="G1204" s="331"/>
      <c r="H1204" s="331"/>
      <c r="I1204" s="332">
        <f>IF(OR(F1204=0,'Seite 1'!$U$41="leer"),0,IF(F1204&gt;=15,1,IF(AND(F1204&lt;=8,'Seite 1'!$U$41="nein"),1.65,1.2)))</f>
        <v>0</v>
      </c>
      <c r="J1204" s="332">
        <f t="shared" si="35"/>
        <v>0</v>
      </c>
    </row>
    <row r="1205" spans="1:10" ht="15" customHeight="1" x14ac:dyDescent="0.2">
      <c r="A1205" s="389">
        <f t="shared" si="32"/>
        <v>0</v>
      </c>
      <c r="B1205" s="294"/>
      <c r="C1205" s="295" t="str">
        <f t="shared" si="33"/>
        <v/>
      </c>
      <c r="D1205" s="294"/>
      <c r="E1205" s="332">
        <f t="shared" si="34"/>
        <v>0</v>
      </c>
      <c r="F1205" s="331"/>
      <c r="G1205" s="331"/>
      <c r="H1205" s="331"/>
      <c r="I1205" s="332">
        <f>IF(OR(F1205=0,'Seite 1'!$U$41="leer"),0,IF(F1205&gt;=15,1,IF(AND(F1205&lt;=8,'Seite 1'!$U$41="nein"),1.65,1.2)))</f>
        <v>0</v>
      </c>
      <c r="J1205" s="332">
        <f t="shared" si="35"/>
        <v>0</v>
      </c>
    </row>
    <row r="1206" spans="1:10" ht="15" customHeight="1" x14ac:dyDescent="0.2">
      <c r="A1206" s="389">
        <f t="shared" si="32"/>
        <v>0</v>
      </c>
      <c r="B1206" s="294"/>
      <c r="C1206" s="295" t="str">
        <f t="shared" si="33"/>
        <v/>
      </c>
      <c r="D1206" s="294"/>
      <c r="E1206" s="332">
        <f t="shared" si="34"/>
        <v>0</v>
      </c>
      <c r="F1206" s="331"/>
      <c r="G1206" s="331"/>
      <c r="H1206" s="331"/>
      <c r="I1206" s="332">
        <f>IF(OR(F1206=0,'Seite 1'!$U$41="leer"),0,IF(F1206&gt;=15,1,IF(AND(F1206&lt;=8,'Seite 1'!$U$41="nein"),1.65,1.2)))</f>
        <v>0</v>
      </c>
      <c r="J1206" s="332">
        <f t="shared" ref="J1206:J1213" si="36">IF(B1206="",0,ROUND(ROUND(E1206*I1206,2)*H1206,2))</f>
        <v>0</v>
      </c>
    </row>
    <row r="1207" spans="1:10" ht="15" customHeight="1" x14ac:dyDescent="0.2">
      <c r="A1207" s="389">
        <f t="shared" ref="A1207:A1213" si="37">IF(B1207&lt;&gt;"",ROW()-1013,0)</f>
        <v>0</v>
      </c>
      <c r="B1207" s="294"/>
      <c r="C1207" s="295" t="str">
        <f t="shared" ref="C1207:C1213" si="38">IF(B1207="","",VLOOKUP(CONCATENATE($F$6,B1207),$D$7:$G$999,4,FALSE))</f>
        <v/>
      </c>
      <c r="D1207" s="294"/>
      <c r="E1207" s="332">
        <f t="shared" ref="E1207:E1213" si="39">IF(B1207="",0,VLOOKUP(CONCATENATE($F$6,B1207),$D$7:$G$999,2,FALSE))</f>
        <v>0</v>
      </c>
      <c r="F1207" s="331"/>
      <c r="G1207" s="331"/>
      <c r="H1207" s="331"/>
      <c r="I1207" s="332">
        <f>IF(OR(F1207=0,'Seite 1'!$U$41="leer"),0,IF(F1207&gt;=15,1,IF(AND(F1207&lt;=8,'Seite 1'!$U$41="nein"),1.65,1.2)))</f>
        <v>0</v>
      </c>
      <c r="J1207" s="332">
        <f t="shared" si="36"/>
        <v>0</v>
      </c>
    </row>
    <row r="1208" spans="1:10" ht="15" customHeight="1" x14ac:dyDescent="0.2">
      <c r="A1208" s="389">
        <f t="shared" si="37"/>
        <v>0</v>
      </c>
      <c r="B1208" s="294"/>
      <c r="C1208" s="295" t="str">
        <f t="shared" si="38"/>
        <v/>
      </c>
      <c r="D1208" s="294"/>
      <c r="E1208" s="332">
        <f t="shared" si="39"/>
        <v>0</v>
      </c>
      <c r="F1208" s="331"/>
      <c r="G1208" s="331"/>
      <c r="H1208" s="331"/>
      <c r="I1208" s="332">
        <f>IF(OR(F1208=0,'Seite 1'!$U$41="leer"),0,IF(F1208&gt;=15,1,IF(AND(F1208&lt;=8,'Seite 1'!$U$41="nein"),1.65,1.2)))</f>
        <v>0</v>
      </c>
      <c r="J1208" s="332">
        <f t="shared" si="36"/>
        <v>0</v>
      </c>
    </row>
    <row r="1209" spans="1:10" ht="15" customHeight="1" x14ac:dyDescent="0.2">
      <c r="A1209" s="389">
        <f t="shared" si="37"/>
        <v>0</v>
      </c>
      <c r="B1209" s="294"/>
      <c r="C1209" s="295" t="str">
        <f t="shared" si="38"/>
        <v/>
      </c>
      <c r="D1209" s="294"/>
      <c r="E1209" s="332">
        <f t="shared" si="39"/>
        <v>0</v>
      </c>
      <c r="F1209" s="331"/>
      <c r="G1209" s="331"/>
      <c r="H1209" s="331"/>
      <c r="I1209" s="332">
        <f>IF(OR(F1209=0,'Seite 1'!$U$41="leer"),0,IF(F1209&gt;=15,1,IF(AND(F1209&lt;=8,'Seite 1'!$U$41="nein"),1.65,1.2)))</f>
        <v>0</v>
      </c>
      <c r="J1209" s="332">
        <f t="shared" si="36"/>
        <v>0</v>
      </c>
    </row>
    <row r="1210" spans="1:10" ht="15" customHeight="1" x14ac:dyDescent="0.2">
      <c r="A1210" s="389">
        <f t="shared" si="37"/>
        <v>0</v>
      </c>
      <c r="B1210" s="294"/>
      <c r="C1210" s="295" t="str">
        <f t="shared" si="38"/>
        <v/>
      </c>
      <c r="D1210" s="294"/>
      <c r="E1210" s="332">
        <f t="shared" si="39"/>
        <v>0</v>
      </c>
      <c r="F1210" s="331"/>
      <c r="G1210" s="331"/>
      <c r="H1210" s="331"/>
      <c r="I1210" s="332">
        <f>IF(OR(F1210=0,'Seite 1'!$U$41="leer"),0,IF(F1210&gt;=15,1,IF(AND(F1210&lt;=8,'Seite 1'!$U$41="nein"),1.65,1.2)))</f>
        <v>0</v>
      </c>
      <c r="J1210" s="332">
        <f t="shared" si="36"/>
        <v>0</v>
      </c>
    </row>
    <row r="1211" spans="1:10" ht="15" customHeight="1" x14ac:dyDescent="0.2">
      <c r="A1211" s="389">
        <f t="shared" si="37"/>
        <v>0</v>
      </c>
      <c r="B1211" s="294"/>
      <c r="C1211" s="295" t="str">
        <f t="shared" si="38"/>
        <v/>
      </c>
      <c r="D1211" s="294"/>
      <c r="E1211" s="332">
        <f t="shared" si="39"/>
        <v>0</v>
      </c>
      <c r="F1211" s="331"/>
      <c r="G1211" s="331"/>
      <c r="H1211" s="331"/>
      <c r="I1211" s="332">
        <f>IF(OR(F1211=0,'Seite 1'!$U$41="leer"),0,IF(F1211&gt;=15,1,IF(AND(F1211&lt;=8,'Seite 1'!$U$41="nein"),1.65,1.2)))</f>
        <v>0</v>
      </c>
      <c r="J1211" s="332">
        <f t="shared" si="36"/>
        <v>0</v>
      </c>
    </row>
    <row r="1212" spans="1:10" ht="15" customHeight="1" x14ac:dyDescent="0.2">
      <c r="A1212" s="389">
        <f t="shared" si="37"/>
        <v>0</v>
      </c>
      <c r="B1212" s="294"/>
      <c r="C1212" s="295" t="str">
        <f t="shared" si="38"/>
        <v/>
      </c>
      <c r="D1212" s="294"/>
      <c r="E1212" s="332">
        <f t="shared" si="39"/>
        <v>0</v>
      </c>
      <c r="F1212" s="331"/>
      <c r="G1212" s="331"/>
      <c r="H1212" s="331"/>
      <c r="I1212" s="332">
        <f>IF(OR(F1212=0,'Seite 1'!$U$41="leer"),0,IF(F1212&gt;=15,1,IF(AND(F1212&lt;=8,'Seite 1'!$U$41="nein"),1.65,1.2)))</f>
        <v>0</v>
      </c>
      <c r="J1212" s="332">
        <f t="shared" si="36"/>
        <v>0</v>
      </c>
    </row>
    <row r="1213" spans="1:10" ht="15" customHeight="1" x14ac:dyDescent="0.2">
      <c r="A1213" s="389">
        <f t="shared" si="37"/>
        <v>0</v>
      </c>
      <c r="B1213" s="294"/>
      <c r="C1213" s="295" t="str">
        <f t="shared" si="38"/>
        <v/>
      </c>
      <c r="D1213" s="294"/>
      <c r="E1213" s="332">
        <f t="shared" si="39"/>
        <v>0</v>
      </c>
      <c r="F1213" s="331"/>
      <c r="G1213" s="331"/>
      <c r="H1213" s="331"/>
      <c r="I1213" s="332">
        <f>IF(OR(F1213=0,'Seite 1'!$U$41="leer"),0,IF(F1213&gt;=15,1,IF(AND(F1213&lt;=8,'Seite 1'!$U$41="nein"),1.65,1.2)))</f>
        <v>0</v>
      </c>
      <c r="J1213" s="332">
        <f t="shared" si="36"/>
        <v>0</v>
      </c>
    </row>
  </sheetData>
  <sheetProtection password="8067" sheet="1" objects="1" scenarios="1" autoFilter="0"/>
  <mergeCells count="15">
    <mergeCell ref="H1010:H1013"/>
    <mergeCell ref="I1010:I1013"/>
    <mergeCell ref="D1010:D1013"/>
    <mergeCell ref="F7:F999"/>
    <mergeCell ref="I1000:J1000"/>
    <mergeCell ref="I1001:J1001"/>
    <mergeCell ref="I1002:J1002"/>
    <mergeCell ref="I1003:J1003"/>
    <mergeCell ref="J1010:J1013"/>
    <mergeCell ref="G1010:G1013"/>
    <mergeCell ref="A1010:A1013"/>
    <mergeCell ref="B1010:B1013"/>
    <mergeCell ref="C1010:C1013"/>
    <mergeCell ref="E1010:E1013"/>
    <mergeCell ref="F1010:F1013"/>
  </mergeCells>
  <conditionalFormatting sqref="B1014:B1213 D1014:D1213 F1014:H1213">
    <cfRule type="cellIs" dxfId="6" priority="9" stopIfTrue="1" operator="notEqual">
      <formula>0</formula>
    </cfRule>
  </conditionalFormatting>
  <conditionalFormatting sqref="I1000:I1003">
    <cfRule type="cellIs" dxfId="5" priority="2" stopIfTrue="1" operator="equal">
      <formula>0</formula>
    </cfRule>
  </conditionalFormatting>
  <dataValidations count="3">
    <dataValidation type="whole" operator="greaterThan" allowBlank="1" showErrorMessage="1" errorTitle="Anzahl Stunden" error="Bitte nur ganze Zahlen eingeben!" sqref="G1014:H1213">
      <formula1>0</formula1>
    </dataValidation>
    <dataValidation type="whole" operator="greaterThan" allowBlank="1" showErrorMessage="1" errorTitle="Anzahl Teilnehmer" error="Bitte nur ganze Zahlen eingeben!" sqref="F1014:F1213">
      <formula1>0</formula1>
    </dataValidation>
    <dataValidation type="list" allowBlank="1" showErrorMessage="1" errorTitle="Berufsgruppe" error="Bitte auswählen!" sqref="B1014:B1213">
      <formula1>INDIRECT($F$6)</formula1>
    </dataValidation>
  </dataValidations>
  <printOptions horizontalCentered="1"/>
  <pageMargins left="0.19685039370078741" right="0.19685039370078741" top="0.78740157480314965" bottom="0.78740157480314965" header="0.39370078740157483" footer="0.39370078740157483"/>
  <pageSetup paperSize="9" scale="59" fitToHeight="0" orientation="landscape" useFirstPageNumber="1" r:id="rId1"/>
  <headerFooter>
    <oddFooter>&amp;L&amp;"Arial,Kursiv"&amp;8___________
¹ Siehe Fußnote 1 Seite 1 dieses Nachweises.&amp;C&amp;9Seite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pageSetUpPr fitToPage="1"/>
  </sheetPr>
  <dimension ref="A1:O219"/>
  <sheetViews>
    <sheetView showGridLines="0" topLeftCell="A6" zoomScaleNormal="100" workbookViewId="0">
      <selection activeCell="B20" sqref="B20"/>
    </sheetView>
  </sheetViews>
  <sheetFormatPr baseColWidth="10" defaultColWidth="11.42578125" defaultRowHeight="12.75" x14ac:dyDescent="0.2"/>
  <cols>
    <col min="1" max="1" width="5.7109375" style="282" customWidth="1"/>
    <col min="2" max="2" width="50.7109375" style="282" customWidth="1"/>
    <col min="3" max="4" width="12.7109375" style="282" customWidth="1"/>
    <col min="5" max="5" width="15.7109375" style="43" customWidth="1"/>
    <col min="6" max="6" width="10.7109375" style="43" customWidth="1"/>
    <col min="7" max="7" width="14" style="43" bestFit="1" customWidth="1"/>
    <col min="8" max="16384" width="11.42578125" style="282"/>
  </cols>
  <sheetData>
    <row r="1" spans="1:15" s="43" customFormat="1" ht="12" hidden="1" customHeight="1" x14ac:dyDescent="0.2">
      <c r="A1" s="273" t="s">
        <v>33</v>
      </c>
      <c r="B1" s="152"/>
      <c r="C1" s="387"/>
      <c r="D1" s="420" t="s">
        <v>487</v>
      </c>
      <c r="E1" s="419">
        <v>43627</v>
      </c>
      <c r="F1" s="421">
        <v>22.3</v>
      </c>
      <c r="G1" s="418" t="s">
        <v>488</v>
      </c>
      <c r="H1" s="419">
        <v>44025</v>
      </c>
      <c r="I1" s="405">
        <v>23.76</v>
      </c>
      <c r="J1" s="282"/>
      <c r="K1" s="282"/>
      <c r="L1" s="282"/>
      <c r="M1" s="282"/>
      <c r="N1" s="282"/>
      <c r="O1" s="282"/>
    </row>
    <row r="2" spans="1:15" s="43" customFormat="1" ht="12" hidden="1" customHeight="1" x14ac:dyDescent="0.2">
      <c r="A2" s="273" t="s">
        <v>34</v>
      </c>
      <c r="B2" s="152"/>
      <c r="C2" s="387"/>
      <c r="D2" s="420" t="s">
        <v>488</v>
      </c>
      <c r="E2" s="419">
        <v>43628</v>
      </c>
      <c r="F2" s="421">
        <v>23.23</v>
      </c>
      <c r="G2" s="418" t="s">
        <v>488</v>
      </c>
      <c r="H2" s="419">
        <v>44434</v>
      </c>
      <c r="I2" s="405">
        <v>24.7</v>
      </c>
      <c r="J2" s="282"/>
      <c r="K2" s="282"/>
      <c r="L2" s="282"/>
      <c r="M2" s="282"/>
      <c r="N2" s="282"/>
      <c r="O2" s="282"/>
    </row>
    <row r="3" spans="1:15" s="43" customFormat="1" ht="12" hidden="1" customHeight="1" x14ac:dyDescent="0.2">
      <c r="A3" s="275">
        <f>ROW(A20)</f>
        <v>20</v>
      </c>
      <c r="B3" s="152"/>
      <c r="C3" s="387"/>
      <c r="D3" s="388"/>
      <c r="E3" s="152"/>
      <c r="F3" s="152"/>
      <c r="G3" s="152"/>
      <c r="H3" s="152"/>
      <c r="I3" s="152"/>
      <c r="J3" s="282"/>
      <c r="K3" s="282"/>
      <c r="L3" s="282"/>
      <c r="M3" s="282"/>
      <c r="N3" s="282"/>
      <c r="O3" s="282"/>
    </row>
    <row r="4" spans="1:15" s="43" customFormat="1" ht="12" hidden="1" customHeight="1" x14ac:dyDescent="0.2">
      <c r="A4" s="259" t="s">
        <v>329</v>
      </c>
      <c r="B4" s="152"/>
      <c r="C4" s="387"/>
      <c r="D4" s="388"/>
      <c r="E4" s="406" t="s">
        <v>486</v>
      </c>
      <c r="F4" s="407">
        <f>IF(Vorhabensbeginn&lt;=E1,F1,
IF(Vorhabensbeginn&gt;=H2,I2,
IF(Vorhabensbeginn&gt;=H1,I1,
IF(Vorhabensbeginn&gt;=E2,F2,0))))</f>
        <v>22.3</v>
      </c>
      <c r="G4" s="152"/>
      <c r="H4" s="152"/>
      <c r="I4" s="152"/>
      <c r="J4" s="282"/>
      <c r="K4" s="282"/>
      <c r="L4" s="282"/>
      <c r="M4" s="282"/>
      <c r="N4" s="282"/>
      <c r="O4" s="282"/>
    </row>
    <row r="5" spans="1:15" s="43" customFormat="1" ht="12" hidden="1" customHeight="1" x14ac:dyDescent="0.2">
      <c r="A5" s="261" t="str">
        <f ca="1">"$A$6:$E$"&amp;IF(LOOKUP(2,1/(A1:A1213&lt;&gt;0),ROW(A:A))=A3-4,A3-1,LOOKUP(2,1/(B1:B1213&lt;&gt;0),ROW(B:B)))</f>
        <v>$A$6:$E$19</v>
      </c>
      <c r="B5" s="350"/>
      <c r="C5" s="281"/>
      <c r="D5" s="256"/>
      <c r="E5" s="256" t="s">
        <v>472</v>
      </c>
      <c r="F5" s="256">
        <f>IF('Seite 1'!$V$41="neu",1,0)</f>
        <v>0</v>
      </c>
      <c r="G5" s="152"/>
      <c r="H5" s="152"/>
      <c r="I5" s="152"/>
      <c r="J5" s="282"/>
      <c r="K5" s="282"/>
      <c r="L5" s="282"/>
      <c r="M5" s="282"/>
      <c r="N5" s="282"/>
      <c r="O5" s="282"/>
    </row>
    <row r="6" spans="1:15" ht="15" customHeight="1" x14ac:dyDescent="0.2">
      <c r="A6" s="283" t="s">
        <v>2</v>
      </c>
      <c r="B6" s="125" t="s">
        <v>340</v>
      </c>
      <c r="C6" s="28" t="s">
        <v>330</v>
      </c>
      <c r="D6" s="553">
        <f>'Seite 1'!$O$18</f>
        <v>0</v>
      </c>
      <c r="E6" s="555"/>
    </row>
    <row r="7" spans="1:15" ht="15" customHeight="1" x14ac:dyDescent="0.2">
      <c r="A7" s="284"/>
      <c r="B7" s="285"/>
      <c r="C7" s="28" t="s">
        <v>332</v>
      </c>
      <c r="D7" s="553" t="str">
        <f>'Seite 1'!$Z$14</f>
        <v/>
      </c>
      <c r="E7" s="555"/>
    </row>
    <row r="8" spans="1:15" ht="15" customHeight="1" x14ac:dyDescent="0.2">
      <c r="A8" s="284"/>
      <c r="B8" s="285"/>
      <c r="C8" s="28" t="s">
        <v>333</v>
      </c>
      <c r="D8" s="553" t="str">
        <f>'Seite 1'!$AA$14</f>
        <v/>
      </c>
      <c r="E8" s="555"/>
    </row>
    <row r="9" spans="1:15" ht="15" customHeight="1" x14ac:dyDescent="0.2">
      <c r="A9" s="286"/>
      <c r="B9" s="285"/>
      <c r="C9" s="117" t="s">
        <v>331</v>
      </c>
      <c r="D9" s="557">
        <f ca="1">'Seite 1'!$O$17</f>
        <v>44922</v>
      </c>
      <c r="E9" s="559"/>
    </row>
    <row r="10" spans="1:15" ht="15" customHeight="1" x14ac:dyDescent="0.2">
      <c r="B10" s="285"/>
      <c r="E10" s="277" t="str">
        <f>'Seite 1'!$A$71</f>
        <v>VWN Weiterbildung - Anpassungsqualifizierung (B-DKS)</v>
      </c>
    </row>
    <row r="11" spans="1:15" s="289" customFormat="1" ht="15" customHeight="1" x14ac:dyDescent="0.2">
      <c r="E11" s="278" t="str">
        <f>'Seite 1'!$A$72</f>
        <v>Formularversion: V 2.0 vom 02.01.23 - öffentlich -</v>
      </c>
      <c r="F11" s="43"/>
      <c r="G11" s="43"/>
      <c r="H11" s="282"/>
      <c r="I11" s="282"/>
    </row>
    <row r="12" spans="1:15" s="105" customFormat="1" ht="18" customHeight="1" x14ac:dyDescent="0.2">
      <c r="A12" s="291"/>
      <c r="B12" s="292"/>
      <c r="C12" s="293" t="str">
        <f>B6</f>
        <v>Ausgaben für Vorhabenteilnehmer</v>
      </c>
      <c r="D12" s="293"/>
      <c r="E12" s="337">
        <f>SUM(E20:E219)</f>
        <v>0</v>
      </c>
      <c r="F12" s="43"/>
      <c r="G12" s="43"/>
    </row>
    <row r="13" spans="1:15" ht="12" customHeight="1" x14ac:dyDescent="0.2">
      <c r="A13" s="286"/>
      <c r="E13" s="282"/>
    </row>
    <row r="14" spans="1:15" ht="15" customHeight="1" x14ac:dyDescent="0.2">
      <c r="A14" s="131" t="str">
        <f ca="1">CONCATENATE("Übersicht¹ für Ausgabenart ",$A$6," ",$B$6," - Aktenzeichen ",IF($D$6=0,"__________",$D$6)," - Nachweis vom ",IF($D$9=0,"_________",TEXT($D$9,"TT.MM.JJJJ")))</f>
        <v>Übersicht¹ für Ausgabenart 2. Ausgaben für Vorhabenteilnehmer - Aktenzeichen __________ - Nachweis vom 27.12.2022</v>
      </c>
      <c r="E14" s="282"/>
    </row>
    <row r="15" spans="1:15" s="43" customFormat="1" ht="5.0999999999999996" customHeight="1" x14ac:dyDescent="0.2">
      <c r="A15" s="286"/>
      <c r="B15" s="282"/>
      <c r="C15" s="282"/>
      <c r="D15" s="282"/>
      <c r="E15" s="282"/>
      <c r="H15" s="282"/>
      <c r="I15" s="282"/>
    </row>
    <row r="16" spans="1:15" s="43" customFormat="1" ht="12" customHeight="1" x14ac:dyDescent="0.2">
      <c r="A16" s="597" t="s">
        <v>11</v>
      </c>
      <c r="B16" s="600" t="s">
        <v>414</v>
      </c>
      <c r="C16" s="603" t="s">
        <v>319</v>
      </c>
      <c r="D16" s="603" t="s">
        <v>471</v>
      </c>
      <c r="E16" s="603" t="s">
        <v>36</v>
      </c>
      <c r="H16" s="282"/>
      <c r="I16" s="282"/>
    </row>
    <row r="17" spans="1:9" s="43" customFormat="1" ht="12" customHeight="1" x14ac:dyDescent="0.2">
      <c r="A17" s="598"/>
      <c r="B17" s="601"/>
      <c r="C17" s="604"/>
      <c r="D17" s="604"/>
      <c r="E17" s="604"/>
      <c r="H17" s="282"/>
      <c r="I17" s="282"/>
    </row>
    <row r="18" spans="1:9" s="43" customFormat="1" ht="12" customHeight="1" x14ac:dyDescent="0.2">
      <c r="A18" s="598"/>
      <c r="B18" s="601"/>
      <c r="C18" s="604"/>
      <c r="D18" s="604"/>
      <c r="E18" s="604"/>
      <c r="H18" s="282"/>
      <c r="I18" s="282"/>
    </row>
    <row r="19" spans="1:9" s="43" customFormat="1" ht="12" customHeight="1" thickBot="1" x14ac:dyDescent="0.25">
      <c r="A19" s="599"/>
      <c r="B19" s="602"/>
      <c r="C19" s="605"/>
      <c r="D19" s="605"/>
      <c r="E19" s="605"/>
      <c r="H19" s="282"/>
      <c r="I19" s="282"/>
    </row>
    <row r="20" spans="1:9" s="43" customFormat="1" ht="15" customHeight="1" thickTop="1" x14ac:dyDescent="0.2">
      <c r="A20" s="389">
        <f>'Übersicht TN-StEK'!A1014</f>
        <v>0</v>
      </c>
      <c r="B20" s="385">
        <f>IF('Übersicht TN-StEK'!D1014="",'Übersicht TN-StEK'!B1014,'Übersicht TN-StEK'!D1014)</f>
        <v>0</v>
      </c>
      <c r="C20" s="386">
        <f>'Übersicht TN-StEK'!H1014</f>
        <v>0</v>
      </c>
      <c r="D20" s="332">
        <f>IF(C20=0,0,IF(Verfahren=1,$F$4,ROUND('Übersicht TN-StEK'!E1014*'Übersicht TN-StEK'!I1014,2)))</f>
        <v>0</v>
      </c>
      <c r="E20" s="332">
        <f>ROUND(D20*C20,2)</f>
        <v>0</v>
      </c>
      <c r="H20" s="282"/>
      <c r="I20" s="282"/>
    </row>
    <row r="21" spans="1:9" s="43" customFormat="1" ht="15" customHeight="1" x14ac:dyDescent="0.2">
      <c r="A21" s="390">
        <f>'Übersicht TN-StEK'!A1015</f>
        <v>0</v>
      </c>
      <c r="B21" s="391">
        <f>IF('Übersicht TN-StEK'!D1015="",'Übersicht TN-StEK'!B1015,'Übersicht TN-StEK'!D1015)</f>
        <v>0</v>
      </c>
      <c r="C21" s="392">
        <f>'Übersicht TN-StEK'!H1015</f>
        <v>0</v>
      </c>
      <c r="D21" s="393">
        <f>IF(C21=0,0,IF(Verfahren=1,$F$4,ROUND('Übersicht TN-StEK'!E1015*'Übersicht TN-StEK'!I1015,2)))</f>
        <v>0</v>
      </c>
      <c r="E21" s="393">
        <f>ROUND(D21*C21,2)</f>
        <v>0</v>
      </c>
      <c r="H21" s="282"/>
      <c r="I21" s="282"/>
    </row>
    <row r="22" spans="1:9" s="43" customFormat="1" ht="15" customHeight="1" x14ac:dyDescent="0.2">
      <c r="A22" s="390">
        <f>'Übersicht TN-StEK'!A1016</f>
        <v>0</v>
      </c>
      <c r="B22" s="391">
        <f>IF('Übersicht TN-StEK'!D1016="",'Übersicht TN-StEK'!B1016,'Übersicht TN-StEK'!D1016)</f>
        <v>0</v>
      </c>
      <c r="C22" s="392">
        <f>'Übersicht TN-StEK'!H1016</f>
        <v>0</v>
      </c>
      <c r="D22" s="393">
        <f>IF(C22=0,0,IF(Verfahren=1,$F$4,ROUND('Übersicht TN-StEK'!E1016*'Übersicht TN-StEK'!I1016,2)))</f>
        <v>0</v>
      </c>
      <c r="E22" s="393">
        <f t="shared" ref="E22:E84" si="0">ROUND(D22*C22,2)</f>
        <v>0</v>
      </c>
      <c r="H22" s="282"/>
      <c r="I22" s="282"/>
    </row>
    <row r="23" spans="1:9" s="43" customFormat="1" ht="15" customHeight="1" x14ac:dyDescent="0.2">
      <c r="A23" s="390">
        <f>'Übersicht TN-StEK'!A1017</f>
        <v>0</v>
      </c>
      <c r="B23" s="391">
        <f>IF('Übersicht TN-StEK'!D1017="",'Übersicht TN-StEK'!B1017,'Übersicht TN-StEK'!D1017)</f>
        <v>0</v>
      </c>
      <c r="C23" s="392">
        <f>'Übersicht TN-StEK'!H1017</f>
        <v>0</v>
      </c>
      <c r="D23" s="393">
        <f>IF(C23=0,0,IF(Verfahren=1,$F$4,ROUND('Übersicht TN-StEK'!E1017*'Übersicht TN-StEK'!I1017,2)))</f>
        <v>0</v>
      </c>
      <c r="E23" s="393">
        <f t="shared" si="0"/>
        <v>0</v>
      </c>
      <c r="H23" s="282"/>
      <c r="I23" s="282"/>
    </row>
    <row r="24" spans="1:9" s="43" customFormat="1" ht="15" customHeight="1" x14ac:dyDescent="0.2">
      <c r="A24" s="390">
        <f>'Übersicht TN-StEK'!A1018</f>
        <v>0</v>
      </c>
      <c r="B24" s="391">
        <f>IF('Übersicht TN-StEK'!D1018="",'Übersicht TN-StEK'!B1018,'Übersicht TN-StEK'!D1018)</f>
        <v>0</v>
      </c>
      <c r="C24" s="392">
        <f>'Übersicht TN-StEK'!H1018</f>
        <v>0</v>
      </c>
      <c r="D24" s="393">
        <f>IF(C24=0,0,IF(Verfahren=1,$F$4,ROUND('Übersicht TN-StEK'!E1018*'Übersicht TN-StEK'!I1018,2)))</f>
        <v>0</v>
      </c>
      <c r="E24" s="393">
        <f t="shared" si="0"/>
        <v>0</v>
      </c>
      <c r="H24" s="282"/>
      <c r="I24" s="282"/>
    </row>
    <row r="25" spans="1:9" s="43" customFormat="1" ht="15" customHeight="1" x14ac:dyDescent="0.2">
      <c r="A25" s="390">
        <f>'Übersicht TN-StEK'!A1019</f>
        <v>0</v>
      </c>
      <c r="B25" s="391">
        <f>IF('Übersicht TN-StEK'!D1019="",'Übersicht TN-StEK'!B1019,'Übersicht TN-StEK'!D1019)</f>
        <v>0</v>
      </c>
      <c r="C25" s="392">
        <f>'Übersicht TN-StEK'!H1019</f>
        <v>0</v>
      </c>
      <c r="D25" s="393">
        <f>IF(C25=0,0,IF(Verfahren=1,$F$4,ROUND('Übersicht TN-StEK'!E1019*'Übersicht TN-StEK'!I1019,2)))</f>
        <v>0</v>
      </c>
      <c r="E25" s="393">
        <f t="shared" si="0"/>
        <v>0</v>
      </c>
      <c r="H25" s="282"/>
      <c r="I25" s="282"/>
    </row>
    <row r="26" spans="1:9" s="43" customFormat="1" ht="15" customHeight="1" x14ac:dyDescent="0.2">
      <c r="A26" s="390">
        <f>'Übersicht TN-StEK'!A1020</f>
        <v>0</v>
      </c>
      <c r="B26" s="391">
        <f>IF('Übersicht TN-StEK'!D1020="",'Übersicht TN-StEK'!B1020,'Übersicht TN-StEK'!D1020)</f>
        <v>0</v>
      </c>
      <c r="C26" s="392">
        <f>'Übersicht TN-StEK'!H1020</f>
        <v>0</v>
      </c>
      <c r="D26" s="393">
        <f>IF(C26=0,0,IF(Verfahren=1,$F$4,ROUND('Übersicht TN-StEK'!E1020*'Übersicht TN-StEK'!I1020,2)))</f>
        <v>0</v>
      </c>
      <c r="E26" s="393">
        <f t="shared" si="0"/>
        <v>0</v>
      </c>
      <c r="H26" s="282"/>
      <c r="I26" s="282"/>
    </row>
    <row r="27" spans="1:9" s="43" customFormat="1" ht="15" customHeight="1" x14ac:dyDescent="0.2">
      <c r="A27" s="390">
        <f>'Übersicht TN-StEK'!A1021</f>
        <v>0</v>
      </c>
      <c r="B27" s="391">
        <f>IF('Übersicht TN-StEK'!D1021="",'Übersicht TN-StEK'!B1021,'Übersicht TN-StEK'!D1021)</f>
        <v>0</v>
      </c>
      <c r="C27" s="392">
        <f>'Übersicht TN-StEK'!H1021</f>
        <v>0</v>
      </c>
      <c r="D27" s="393">
        <f>IF(C27=0,0,IF(Verfahren=1,$F$4,ROUND('Übersicht TN-StEK'!E1021*'Übersicht TN-StEK'!I1021,2)))</f>
        <v>0</v>
      </c>
      <c r="E27" s="393">
        <f t="shared" si="0"/>
        <v>0</v>
      </c>
      <c r="H27" s="282"/>
      <c r="I27" s="282"/>
    </row>
    <row r="28" spans="1:9" s="43" customFormat="1" ht="15" customHeight="1" x14ac:dyDescent="0.2">
      <c r="A28" s="390">
        <f>'Übersicht TN-StEK'!A1022</f>
        <v>0</v>
      </c>
      <c r="B28" s="391">
        <f>IF('Übersicht TN-StEK'!D1022="",'Übersicht TN-StEK'!B1022,'Übersicht TN-StEK'!D1022)</f>
        <v>0</v>
      </c>
      <c r="C28" s="392">
        <f>'Übersicht TN-StEK'!H1022</f>
        <v>0</v>
      </c>
      <c r="D28" s="393">
        <f>IF(C28=0,0,IF(Verfahren=1,$F$4,ROUND('Übersicht TN-StEK'!E1022*'Übersicht TN-StEK'!I1022,2)))</f>
        <v>0</v>
      </c>
      <c r="E28" s="393">
        <f t="shared" si="0"/>
        <v>0</v>
      </c>
      <c r="H28" s="282"/>
      <c r="I28" s="282"/>
    </row>
    <row r="29" spans="1:9" s="43" customFormat="1" ht="15" customHeight="1" x14ac:dyDescent="0.2">
      <c r="A29" s="390">
        <f>'Übersicht TN-StEK'!A1023</f>
        <v>0</v>
      </c>
      <c r="B29" s="391">
        <f>IF('Übersicht TN-StEK'!D1023="",'Übersicht TN-StEK'!B1023,'Übersicht TN-StEK'!D1023)</f>
        <v>0</v>
      </c>
      <c r="C29" s="392">
        <f>'Übersicht TN-StEK'!H1023</f>
        <v>0</v>
      </c>
      <c r="D29" s="393">
        <f>IF(C29=0,0,IF(Verfahren=1,$F$4,ROUND('Übersicht TN-StEK'!E1023*'Übersicht TN-StEK'!I1023,2)))</f>
        <v>0</v>
      </c>
      <c r="E29" s="393">
        <f t="shared" si="0"/>
        <v>0</v>
      </c>
      <c r="H29" s="282"/>
      <c r="I29" s="282"/>
    </row>
    <row r="30" spans="1:9" s="43" customFormat="1" ht="15" customHeight="1" x14ac:dyDescent="0.2">
      <c r="A30" s="390">
        <f>'Übersicht TN-StEK'!A1024</f>
        <v>0</v>
      </c>
      <c r="B30" s="391">
        <f>IF('Übersicht TN-StEK'!D1024="",'Übersicht TN-StEK'!B1024,'Übersicht TN-StEK'!D1024)</f>
        <v>0</v>
      </c>
      <c r="C30" s="392">
        <f>'Übersicht TN-StEK'!H1024</f>
        <v>0</v>
      </c>
      <c r="D30" s="393">
        <f>IF(C30=0,0,IF(Verfahren=1,$F$4,ROUND('Übersicht TN-StEK'!E1024*'Übersicht TN-StEK'!I1024,2)))</f>
        <v>0</v>
      </c>
      <c r="E30" s="393">
        <f t="shared" si="0"/>
        <v>0</v>
      </c>
      <c r="H30" s="282"/>
      <c r="I30" s="282"/>
    </row>
    <row r="31" spans="1:9" s="43" customFormat="1" ht="15" customHeight="1" x14ac:dyDescent="0.2">
      <c r="A31" s="390">
        <f>'Übersicht TN-StEK'!A1025</f>
        <v>0</v>
      </c>
      <c r="B31" s="391">
        <f>IF('Übersicht TN-StEK'!D1025="",'Übersicht TN-StEK'!B1025,'Übersicht TN-StEK'!D1025)</f>
        <v>0</v>
      </c>
      <c r="C31" s="392">
        <f>'Übersicht TN-StEK'!H1025</f>
        <v>0</v>
      </c>
      <c r="D31" s="393">
        <f>IF(C31=0,0,IF(Verfahren=1,$F$4,ROUND('Übersicht TN-StEK'!E1025*'Übersicht TN-StEK'!I1025,2)))</f>
        <v>0</v>
      </c>
      <c r="E31" s="393">
        <f t="shared" si="0"/>
        <v>0</v>
      </c>
      <c r="H31" s="282"/>
      <c r="I31" s="282"/>
    </row>
    <row r="32" spans="1:9" s="43" customFormat="1" ht="15" customHeight="1" x14ac:dyDescent="0.2">
      <c r="A32" s="390">
        <f>'Übersicht TN-StEK'!A1026</f>
        <v>0</v>
      </c>
      <c r="B32" s="391">
        <f>IF('Übersicht TN-StEK'!D1026="",'Übersicht TN-StEK'!B1026,'Übersicht TN-StEK'!D1026)</f>
        <v>0</v>
      </c>
      <c r="C32" s="392">
        <f>'Übersicht TN-StEK'!H1026</f>
        <v>0</v>
      </c>
      <c r="D32" s="393">
        <f>IF(C32=0,0,IF(Verfahren=1,$F$4,ROUND('Übersicht TN-StEK'!E1026*'Übersicht TN-StEK'!I1026,2)))</f>
        <v>0</v>
      </c>
      <c r="E32" s="393">
        <f t="shared" si="0"/>
        <v>0</v>
      </c>
      <c r="H32" s="282"/>
      <c r="I32" s="282"/>
    </row>
    <row r="33" spans="1:9" s="43" customFormat="1" ht="15" customHeight="1" x14ac:dyDescent="0.2">
      <c r="A33" s="390">
        <f>'Übersicht TN-StEK'!A1027</f>
        <v>0</v>
      </c>
      <c r="B33" s="391">
        <f>IF('Übersicht TN-StEK'!D1027="",'Übersicht TN-StEK'!B1027,'Übersicht TN-StEK'!D1027)</f>
        <v>0</v>
      </c>
      <c r="C33" s="392">
        <f>'Übersicht TN-StEK'!H1027</f>
        <v>0</v>
      </c>
      <c r="D33" s="393">
        <f>IF(C33=0,0,IF(Verfahren=1,$F$4,ROUND('Übersicht TN-StEK'!E1027*'Übersicht TN-StEK'!I1027,2)))</f>
        <v>0</v>
      </c>
      <c r="E33" s="393">
        <f t="shared" si="0"/>
        <v>0</v>
      </c>
      <c r="H33" s="282"/>
      <c r="I33" s="282"/>
    </row>
    <row r="34" spans="1:9" s="43" customFormat="1" ht="15" customHeight="1" x14ac:dyDescent="0.2">
      <c r="A34" s="390">
        <f>'Übersicht TN-StEK'!A1028</f>
        <v>0</v>
      </c>
      <c r="B34" s="391">
        <f>IF('Übersicht TN-StEK'!D1028="",'Übersicht TN-StEK'!B1028,'Übersicht TN-StEK'!D1028)</f>
        <v>0</v>
      </c>
      <c r="C34" s="392">
        <f>'Übersicht TN-StEK'!H1028</f>
        <v>0</v>
      </c>
      <c r="D34" s="393">
        <f>IF(C34=0,0,IF(Verfahren=1,$F$4,ROUND('Übersicht TN-StEK'!E1028*'Übersicht TN-StEK'!I1028,2)))</f>
        <v>0</v>
      </c>
      <c r="E34" s="393">
        <f t="shared" si="0"/>
        <v>0</v>
      </c>
      <c r="H34" s="282"/>
      <c r="I34" s="282"/>
    </row>
    <row r="35" spans="1:9" s="43" customFormat="1" ht="15" customHeight="1" x14ac:dyDescent="0.2">
      <c r="A35" s="390">
        <f>'Übersicht TN-StEK'!A1029</f>
        <v>0</v>
      </c>
      <c r="B35" s="391">
        <f>IF('Übersicht TN-StEK'!D1029="",'Übersicht TN-StEK'!B1029,'Übersicht TN-StEK'!D1029)</f>
        <v>0</v>
      </c>
      <c r="C35" s="392">
        <f>'Übersicht TN-StEK'!H1029</f>
        <v>0</v>
      </c>
      <c r="D35" s="393">
        <f>IF(C35=0,0,IF(Verfahren=1,$F$4,ROUND('Übersicht TN-StEK'!E1029*'Übersicht TN-StEK'!I1029,2)))</f>
        <v>0</v>
      </c>
      <c r="E35" s="393">
        <f t="shared" si="0"/>
        <v>0</v>
      </c>
      <c r="H35" s="282"/>
      <c r="I35" s="282"/>
    </row>
    <row r="36" spans="1:9" s="43" customFormat="1" ht="15" customHeight="1" x14ac:dyDescent="0.2">
      <c r="A36" s="390">
        <f>'Übersicht TN-StEK'!A1030</f>
        <v>0</v>
      </c>
      <c r="B36" s="391">
        <f>IF('Übersicht TN-StEK'!D1030="",'Übersicht TN-StEK'!B1030,'Übersicht TN-StEK'!D1030)</f>
        <v>0</v>
      </c>
      <c r="C36" s="392">
        <f>'Übersicht TN-StEK'!H1030</f>
        <v>0</v>
      </c>
      <c r="D36" s="393">
        <f>IF(C36=0,0,IF(Verfahren=1,$F$4,ROUND('Übersicht TN-StEK'!E1030*'Übersicht TN-StEK'!I1030,2)))</f>
        <v>0</v>
      </c>
      <c r="E36" s="393">
        <f t="shared" si="0"/>
        <v>0</v>
      </c>
      <c r="H36" s="282"/>
      <c r="I36" s="282"/>
    </row>
    <row r="37" spans="1:9" s="43" customFormat="1" ht="15" customHeight="1" x14ac:dyDescent="0.2">
      <c r="A37" s="390">
        <f>'Übersicht TN-StEK'!A1031</f>
        <v>0</v>
      </c>
      <c r="B37" s="391">
        <f>IF('Übersicht TN-StEK'!D1031="",'Übersicht TN-StEK'!B1031,'Übersicht TN-StEK'!D1031)</f>
        <v>0</v>
      </c>
      <c r="C37" s="392">
        <f>'Übersicht TN-StEK'!H1031</f>
        <v>0</v>
      </c>
      <c r="D37" s="393">
        <f>IF(C37=0,0,IF(Verfahren=1,$F$4,ROUND('Übersicht TN-StEK'!E1031*'Übersicht TN-StEK'!I1031,2)))</f>
        <v>0</v>
      </c>
      <c r="E37" s="393">
        <f t="shared" si="0"/>
        <v>0</v>
      </c>
      <c r="H37" s="282"/>
      <c r="I37" s="282"/>
    </row>
    <row r="38" spans="1:9" s="43" customFormat="1" ht="15" customHeight="1" x14ac:dyDescent="0.2">
      <c r="A38" s="390">
        <f>'Übersicht TN-StEK'!A1032</f>
        <v>0</v>
      </c>
      <c r="B38" s="391">
        <f>IF('Übersicht TN-StEK'!D1032="",'Übersicht TN-StEK'!B1032,'Übersicht TN-StEK'!D1032)</f>
        <v>0</v>
      </c>
      <c r="C38" s="392">
        <f>'Übersicht TN-StEK'!H1032</f>
        <v>0</v>
      </c>
      <c r="D38" s="393">
        <f>IF(C38=0,0,IF(Verfahren=1,$F$4,ROUND('Übersicht TN-StEK'!E1032*'Übersicht TN-StEK'!I1032,2)))</f>
        <v>0</v>
      </c>
      <c r="E38" s="393">
        <f t="shared" si="0"/>
        <v>0</v>
      </c>
      <c r="H38" s="282"/>
      <c r="I38" s="282"/>
    </row>
    <row r="39" spans="1:9" s="43" customFormat="1" ht="15" customHeight="1" x14ac:dyDescent="0.2">
      <c r="A39" s="390">
        <f>'Übersicht TN-StEK'!A1033</f>
        <v>0</v>
      </c>
      <c r="B39" s="391">
        <f>IF('Übersicht TN-StEK'!D1033="",'Übersicht TN-StEK'!B1033,'Übersicht TN-StEK'!D1033)</f>
        <v>0</v>
      </c>
      <c r="C39" s="392">
        <f>'Übersicht TN-StEK'!H1033</f>
        <v>0</v>
      </c>
      <c r="D39" s="393">
        <f>IF(C39=0,0,IF(Verfahren=1,$F$4,ROUND('Übersicht TN-StEK'!E1033*'Übersicht TN-StEK'!I1033,2)))</f>
        <v>0</v>
      </c>
      <c r="E39" s="393">
        <f t="shared" si="0"/>
        <v>0</v>
      </c>
      <c r="H39" s="282"/>
      <c r="I39" s="282"/>
    </row>
    <row r="40" spans="1:9" s="43" customFormat="1" ht="15" customHeight="1" x14ac:dyDescent="0.2">
      <c r="A40" s="390">
        <f>'Übersicht TN-StEK'!A1034</f>
        <v>0</v>
      </c>
      <c r="B40" s="391">
        <f>IF('Übersicht TN-StEK'!D1034="",'Übersicht TN-StEK'!B1034,'Übersicht TN-StEK'!D1034)</f>
        <v>0</v>
      </c>
      <c r="C40" s="392">
        <f>'Übersicht TN-StEK'!H1034</f>
        <v>0</v>
      </c>
      <c r="D40" s="393">
        <f>IF(C40=0,0,IF(Verfahren=1,$F$4,ROUND('Übersicht TN-StEK'!E1034*'Übersicht TN-StEK'!I1034,2)))</f>
        <v>0</v>
      </c>
      <c r="E40" s="393">
        <f t="shared" si="0"/>
        <v>0</v>
      </c>
      <c r="H40" s="282"/>
      <c r="I40" s="282"/>
    </row>
    <row r="41" spans="1:9" s="43" customFormat="1" ht="15" customHeight="1" x14ac:dyDescent="0.2">
      <c r="A41" s="390">
        <f>'Übersicht TN-StEK'!A1035</f>
        <v>0</v>
      </c>
      <c r="B41" s="391">
        <f>IF('Übersicht TN-StEK'!D1035="",'Übersicht TN-StEK'!B1035,'Übersicht TN-StEK'!D1035)</f>
        <v>0</v>
      </c>
      <c r="C41" s="392">
        <f>'Übersicht TN-StEK'!H1035</f>
        <v>0</v>
      </c>
      <c r="D41" s="393">
        <f>IF(C41=0,0,IF(Verfahren=1,$F$4,ROUND('Übersicht TN-StEK'!E1035*'Übersicht TN-StEK'!I1035,2)))</f>
        <v>0</v>
      </c>
      <c r="E41" s="393">
        <f t="shared" si="0"/>
        <v>0</v>
      </c>
      <c r="H41" s="282"/>
      <c r="I41" s="282"/>
    </row>
    <row r="42" spans="1:9" s="43" customFormat="1" ht="15" customHeight="1" x14ac:dyDescent="0.2">
      <c r="A42" s="390">
        <f>'Übersicht TN-StEK'!A1036</f>
        <v>0</v>
      </c>
      <c r="B42" s="391">
        <f>IF('Übersicht TN-StEK'!D1036="",'Übersicht TN-StEK'!B1036,'Übersicht TN-StEK'!D1036)</f>
        <v>0</v>
      </c>
      <c r="C42" s="392">
        <f>'Übersicht TN-StEK'!H1036</f>
        <v>0</v>
      </c>
      <c r="D42" s="393">
        <f>IF(C42=0,0,IF(Verfahren=1,$F$4,ROUND('Übersicht TN-StEK'!E1036*'Übersicht TN-StEK'!I1036,2)))</f>
        <v>0</v>
      </c>
      <c r="E42" s="393">
        <f t="shared" si="0"/>
        <v>0</v>
      </c>
      <c r="H42" s="282"/>
      <c r="I42" s="282"/>
    </row>
    <row r="43" spans="1:9" s="43" customFormat="1" ht="15" customHeight="1" x14ac:dyDescent="0.2">
      <c r="A43" s="390">
        <f>'Übersicht TN-StEK'!A1037</f>
        <v>0</v>
      </c>
      <c r="B43" s="391">
        <f>IF('Übersicht TN-StEK'!D1037="",'Übersicht TN-StEK'!B1037,'Übersicht TN-StEK'!D1037)</f>
        <v>0</v>
      </c>
      <c r="C43" s="392">
        <f>'Übersicht TN-StEK'!H1037</f>
        <v>0</v>
      </c>
      <c r="D43" s="393">
        <f>IF(C43=0,0,IF(Verfahren=1,$F$4,ROUND('Übersicht TN-StEK'!E1037*'Übersicht TN-StEK'!I1037,2)))</f>
        <v>0</v>
      </c>
      <c r="E43" s="393">
        <f t="shared" si="0"/>
        <v>0</v>
      </c>
      <c r="H43" s="282"/>
      <c r="I43" s="282"/>
    </row>
    <row r="44" spans="1:9" s="43" customFormat="1" ht="15" customHeight="1" x14ac:dyDescent="0.2">
      <c r="A44" s="390">
        <f>'Übersicht TN-StEK'!A1038</f>
        <v>0</v>
      </c>
      <c r="B44" s="391">
        <f>IF('Übersicht TN-StEK'!D1038="",'Übersicht TN-StEK'!B1038,'Übersicht TN-StEK'!D1038)</f>
        <v>0</v>
      </c>
      <c r="C44" s="392">
        <f>'Übersicht TN-StEK'!H1038</f>
        <v>0</v>
      </c>
      <c r="D44" s="393">
        <f>IF(C44=0,0,IF(Verfahren=1,$F$4,ROUND('Übersicht TN-StEK'!E1038*'Übersicht TN-StEK'!I1038,2)))</f>
        <v>0</v>
      </c>
      <c r="E44" s="393">
        <f t="shared" si="0"/>
        <v>0</v>
      </c>
      <c r="H44" s="282"/>
      <c r="I44" s="282"/>
    </row>
    <row r="45" spans="1:9" s="43" customFormat="1" ht="15" customHeight="1" x14ac:dyDescent="0.2">
      <c r="A45" s="390">
        <f>'Übersicht TN-StEK'!A1039</f>
        <v>0</v>
      </c>
      <c r="B45" s="391">
        <f>IF('Übersicht TN-StEK'!D1039="",'Übersicht TN-StEK'!B1039,'Übersicht TN-StEK'!D1039)</f>
        <v>0</v>
      </c>
      <c r="C45" s="392">
        <f>'Übersicht TN-StEK'!H1039</f>
        <v>0</v>
      </c>
      <c r="D45" s="393">
        <f>IF(C45=0,0,IF(Verfahren=1,$F$4,ROUND('Übersicht TN-StEK'!E1039*'Übersicht TN-StEK'!I1039,2)))</f>
        <v>0</v>
      </c>
      <c r="E45" s="393">
        <f t="shared" si="0"/>
        <v>0</v>
      </c>
      <c r="H45" s="282"/>
      <c r="I45" s="282"/>
    </row>
    <row r="46" spans="1:9" s="43" customFormat="1" ht="15" customHeight="1" x14ac:dyDescent="0.2">
      <c r="A46" s="390">
        <f>'Übersicht TN-StEK'!A1040</f>
        <v>0</v>
      </c>
      <c r="B46" s="391">
        <f>IF('Übersicht TN-StEK'!D1040="",'Übersicht TN-StEK'!B1040,'Übersicht TN-StEK'!D1040)</f>
        <v>0</v>
      </c>
      <c r="C46" s="392">
        <f>'Übersicht TN-StEK'!H1040</f>
        <v>0</v>
      </c>
      <c r="D46" s="393">
        <f>IF(C46=0,0,IF(Verfahren=1,$F$4,ROUND('Übersicht TN-StEK'!E1040*'Übersicht TN-StEK'!I1040,2)))</f>
        <v>0</v>
      </c>
      <c r="E46" s="393">
        <f t="shared" si="0"/>
        <v>0</v>
      </c>
      <c r="H46" s="282"/>
      <c r="I46" s="282"/>
    </row>
    <row r="47" spans="1:9" s="43" customFormat="1" ht="15" customHeight="1" x14ac:dyDescent="0.2">
      <c r="A47" s="390">
        <f>'Übersicht TN-StEK'!A1041</f>
        <v>0</v>
      </c>
      <c r="B47" s="391">
        <f>IF('Übersicht TN-StEK'!D1041="",'Übersicht TN-StEK'!B1041,'Übersicht TN-StEK'!D1041)</f>
        <v>0</v>
      </c>
      <c r="C47" s="392">
        <f>'Übersicht TN-StEK'!H1041</f>
        <v>0</v>
      </c>
      <c r="D47" s="393">
        <f>IF(C47=0,0,IF(Verfahren=1,$F$4,ROUND('Übersicht TN-StEK'!E1041*'Übersicht TN-StEK'!I1041,2)))</f>
        <v>0</v>
      </c>
      <c r="E47" s="393">
        <f t="shared" si="0"/>
        <v>0</v>
      </c>
      <c r="H47" s="282"/>
      <c r="I47" s="282"/>
    </row>
    <row r="48" spans="1:9" s="43" customFormat="1" ht="15" customHeight="1" x14ac:dyDescent="0.2">
      <c r="A48" s="390">
        <f>'Übersicht TN-StEK'!A1042</f>
        <v>0</v>
      </c>
      <c r="B48" s="391">
        <f>IF('Übersicht TN-StEK'!D1042="",'Übersicht TN-StEK'!B1042,'Übersicht TN-StEK'!D1042)</f>
        <v>0</v>
      </c>
      <c r="C48" s="392">
        <f>'Übersicht TN-StEK'!H1042</f>
        <v>0</v>
      </c>
      <c r="D48" s="393">
        <f>IF(C48=0,0,IF(Verfahren=1,$F$4,ROUND('Übersicht TN-StEK'!E1042*'Übersicht TN-StEK'!I1042,2)))</f>
        <v>0</v>
      </c>
      <c r="E48" s="393">
        <f t="shared" si="0"/>
        <v>0</v>
      </c>
      <c r="H48" s="282"/>
      <c r="I48" s="282"/>
    </row>
    <row r="49" spans="1:9" s="43" customFormat="1" ht="15" customHeight="1" x14ac:dyDescent="0.2">
      <c r="A49" s="390">
        <f>'Übersicht TN-StEK'!A1043</f>
        <v>0</v>
      </c>
      <c r="B49" s="391">
        <f>IF('Übersicht TN-StEK'!D1043="",'Übersicht TN-StEK'!B1043,'Übersicht TN-StEK'!D1043)</f>
        <v>0</v>
      </c>
      <c r="C49" s="392">
        <f>'Übersicht TN-StEK'!H1043</f>
        <v>0</v>
      </c>
      <c r="D49" s="393">
        <f>IF(C49=0,0,IF(Verfahren=1,$F$4,ROUND('Übersicht TN-StEK'!E1043*'Übersicht TN-StEK'!I1043,2)))</f>
        <v>0</v>
      </c>
      <c r="E49" s="393">
        <f t="shared" si="0"/>
        <v>0</v>
      </c>
      <c r="H49" s="282"/>
      <c r="I49" s="282"/>
    </row>
    <row r="50" spans="1:9" s="43" customFormat="1" ht="15" customHeight="1" x14ac:dyDescent="0.2">
      <c r="A50" s="390">
        <f>'Übersicht TN-StEK'!A1044</f>
        <v>0</v>
      </c>
      <c r="B50" s="391">
        <f>IF('Übersicht TN-StEK'!D1044="",'Übersicht TN-StEK'!B1044,'Übersicht TN-StEK'!D1044)</f>
        <v>0</v>
      </c>
      <c r="C50" s="392">
        <f>'Übersicht TN-StEK'!H1044</f>
        <v>0</v>
      </c>
      <c r="D50" s="393">
        <f>IF(C50=0,0,IF(Verfahren=1,$F$4,ROUND('Übersicht TN-StEK'!E1044*'Übersicht TN-StEK'!I1044,2)))</f>
        <v>0</v>
      </c>
      <c r="E50" s="393">
        <f t="shared" si="0"/>
        <v>0</v>
      </c>
      <c r="H50" s="282"/>
      <c r="I50" s="282"/>
    </row>
    <row r="51" spans="1:9" s="43" customFormat="1" ht="15" customHeight="1" x14ac:dyDescent="0.2">
      <c r="A51" s="390">
        <f>'Übersicht TN-StEK'!A1045</f>
        <v>0</v>
      </c>
      <c r="B51" s="391">
        <f>IF('Übersicht TN-StEK'!D1045="",'Übersicht TN-StEK'!B1045,'Übersicht TN-StEK'!D1045)</f>
        <v>0</v>
      </c>
      <c r="C51" s="392">
        <f>'Übersicht TN-StEK'!H1045</f>
        <v>0</v>
      </c>
      <c r="D51" s="393">
        <f>IF(C51=0,0,IF(Verfahren=1,$F$4,ROUND('Übersicht TN-StEK'!E1045*'Übersicht TN-StEK'!I1045,2)))</f>
        <v>0</v>
      </c>
      <c r="E51" s="393">
        <f t="shared" si="0"/>
        <v>0</v>
      </c>
      <c r="H51" s="282"/>
      <c r="I51" s="282"/>
    </row>
    <row r="52" spans="1:9" s="43" customFormat="1" ht="15" customHeight="1" x14ac:dyDescent="0.2">
      <c r="A52" s="390">
        <f>'Übersicht TN-StEK'!A1046</f>
        <v>0</v>
      </c>
      <c r="B52" s="391">
        <f>IF('Übersicht TN-StEK'!D1046="",'Übersicht TN-StEK'!B1046,'Übersicht TN-StEK'!D1046)</f>
        <v>0</v>
      </c>
      <c r="C52" s="392">
        <f>'Übersicht TN-StEK'!H1046</f>
        <v>0</v>
      </c>
      <c r="D52" s="393">
        <f>IF(C52=0,0,IF(Verfahren=1,$F$4,ROUND('Übersicht TN-StEK'!E1046*'Übersicht TN-StEK'!I1046,2)))</f>
        <v>0</v>
      </c>
      <c r="E52" s="393">
        <f t="shared" si="0"/>
        <v>0</v>
      </c>
      <c r="H52" s="282"/>
      <c r="I52" s="282"/>
    </row>
    <row r="53" spans="1:9" s="43" customFormat="1" ht="15" customHeight="1" x14ac:dyDescent="0.2">
      <c r="A53" s="390">
        <f>'Übersicht TN-StEK'!A1047</f>
        <v>0</v>
      </c>
      <c r="B53" s="391">
        <f>IF('Übersicht TN-StEK'!D1047="",'Übersicht TN-StEK'!B1047,'Übersicht TN-StEK'!D1047)</f>
        <v>0</v>
      </c>
      <c r="C53" s="392">
        <f>'Übersicht TN-StEK'!H1047</f>
        <v>0</v>
      </c>
      <c r="D53" s="393">
        <f>IF(C53=0,0,IF(Verfahren=1,$F$4,ROUND('Übersicht TN-StEK'!E1047*'Übersicht TN-StEK'!I1047,2)))</f>
        <v>0</v>
      </c>
      <c r="E53" s="393">
        <f t="shared" si="0"/>
        <v>0</v>
      </c>
      <c r="H53" s="282"/>
      <c r="I53" s="282"/>
    </row>
    <row r="54" spans="1:9" s="43" customFormat="1" ht="15" customHeight="1" x14ac:dyDescent="0.2">
      <c r="A54" s="390">
        <f>'Übersicht TN-StEK'!A1048</f>
        <v>0</v>
      </c>
      <c r="B54" s="391">
        <f>IF('Übersicht TN-StEK'!D1048="",'Übersicht TN-StEK'!B1048,'Übersicht TN-StEK'!D1048)</f>
        <v>0</v>
      </c>
      <c r="C54" s="392">
        <f>'Übersicht TN-StEK'!H1048</f>
        <v>0</v>
      </c>
      <c r="D54" s="393">
        <f>IF(C54=0,0,IF(Verfahren=1,$F$4,ROUND('Übersicht TN-StEK'!E1048*'Übersicht TN-StEK'!I1048,2)))</f>
        <v>0</v>
      </c>
      <c r="E54" s="393">
        <f t="shared" si="0"/>
        <v>0</v>
      </c>
      <c r="H54" s="282"/>
      <c r="I54" s="282"/>
    </row>
    <row r="55" spans="1:9" s="43" customFormat="1" ht="15" customHeight="1" x14ac:dyDescent="0.2">
      <c r="A55" s="390">
        <f>'Übersicht TN-StEK'!A1049</f>
        <v>0</v>
      </c>
      <c r="B55" s="391">
        <f>IF('Übersicht TN-StEK'!D1049="",'Übersicht TN-StEK'!B1049,'Übersicht TN-StEK'!D1049)</f>
        <v>0</v>
      </c>
      <c r="C55" s="392">
        <f>'Übersicht TN-StEK'!H1049</f>
        <v>0</v>
      </c>
      <c r="D55" s="393">
        <f>IF(C55=0,0,IF(Verfahren=1,$F$4,ROUND('Übersicht TN-StEK'!E1049*'Übersicht TN-StEK'!I1049,2)))</f>
        <v>0</v>
      </c>
      <c r="E55" s="393">
        <f t="shared" si="0"/>
        <v>0</v>
      </c>
      <c r="H55" s="282"/>
      <c r="I55" s="282"/>
    </row>
    <row r="56" spans="1:9" s="43" customFormat="1" ht="15" customHeight="1" x14ac:dyDescent="0.2">
      <c r="A56" s="390">
        <f>'Übersicht TN-StEK'!A1050</f>
        <v>0</v>
      </c>
      <c r="B56" s="391">
        <f>IF('Übersicht TN-StEK'!D1050="",'Übersicht TN-StEK'!B1050,'Übersicht TN-StEK'!D1050)</f>
        <v>0</v>
      </c>
      <c r="C56" s="392">
        <f>'Übersicht TN-StEK'!H1050</f>
        <v>0</v>
      </c>
      <c r="D56" s="393">
        <f>IF(C56=0,0,IF(Verfahren=1,$F$4,ROUND('Übersicht TN-StEK'!E1050*'Übersicht TN-StEK'!I1050,2)))</f>
        <v>0</v>
      </c>
      <c r="E56" s="393">
        <f t="shared" si="0"/>
        <v>0</v>
      </c>
      <c r="H56" s="282"/>
      <c r="I56" s="282"/>
    </row>
    <row r="57" spans="1:9" s="43" customFormat="1" ht="15" customHeight="1" x14ac:dyDescent="0.2">
      <c r="A57" s="390">
        <f>'Übersicht TN-StEK'!A1051</f>
        <v>0</v>
      </c>
      <c r="B57" s="391">
        <f>IF('Übersicht TN-StEK'!D1051="",'Übersicht TN-StEK'!B1051,'Übersicht TN-StEK'!D1051)</f>
        <v>0</v>
      </c>
      <c r="C57" s="392">
        <f>'Übersicht TN-StEK'!H1051</f>
        <v>0</v>
      </c>
      <c r="D57" s="393">
        <f>IF(C57=0,0,IF(Verfahren=1,$F$4,ROUND('Übersicht TN-StEK'!E1051*'Übersicht TN-StEK'!I1051,2)))</f>
        <v>0</v>
      </c>
      <c r="E57" s="393">
        <f t="shared" si="0"/>
        <v>0</v>
      </c>
      <c r="H57" s="282"/>
      <c r="I57" s="282"/>
    </row>
    <row r="58" spans="1:9" s="43" customFormat="1" ht="15" customHeight="1" x14ac:dyDescent="0.2">
      <c r="A58" s="390">
        <f>'Übersicht TN-StEK'!A1052</f>
        <v>0</v>
      </c>
      <c r="B58" s="391">
        <f>IF('Übersicht TN-StEK'!D1052="",'Übersicht TN-StEK'!B1052,'Übersicht TN-StEK'!D1052)</f>
        <v>0</v>
      </c>
      <c r="C58" s="392">
        <f>'Übersicht TN-StEK'!H1052</f>
        <v>0</v>
      </c>
      <c r="D58" s="393">
        <f>IF(C58=0,0,IF(Verfahren=1,$F$4,ROUND('Übersicht TN-StEK'!E1052*'Übersicht TN-StEK'!I1052,2)))</f>
        <v>0</v>
      </c>
      <c r="E58" s="393">
        <f t="shared" si="0"/>
        <v>0</v>
      </c>
      <c r="H58" s="282"/>
      <c r="I58" s="282"/>
    </row>
    <row r="59" spans="1:9" s="43" customFormat="1" ht="15" customHeight="1" x14ac:dyDescent="0.2">
      <c r="A59" s="390">
        <f>'Übersicht TN-StEK'!A1053</f>
        <v>0</v>
      </c>
      <c r="B59" s="391">
        <f>IF('Übersicht TN-StEK'!D1053="",'Übersicht TN-StEK'!B1053,'Übersicht TN-StEK'!D1053)</f>
        <v>0</v>
      </c>
      <c r="C59" s="392">
        <f>'Übersicht TN-StEK'!H1053</f>
        <v>0</v>
      </c>
      <c r="D59" s="393">
        <f>IF(C59=0,0,IF(Verfahren=1,$F$4,ROUND('Übersicht TN-StEK'!E1053*'Übersicht TN-StEK'!I1053,2)))</f>
        <v>0</v>
      </c>
      <c r="E59" s="393">
        <f t="shared" si="0"/>
        <v>0</v>
      </c>
      <c r="H59" s="282"/>
      <c r="I59" s="282"/>
    </row>
    <row r="60" spans="1:9" s="43" customFormat="1" ht="15" customHeight="1" x14ac:dyDescent="0.2">
      <c r="A60" s="390">
        <f>'Übersicht TN-StEK'!A1054</f>
        <v>0</v>
      </c>
      <c r="B60" s="391">
        <f>IF('Übersicht TN-StEK'!D1054="",'Übersicht TN-StEK'!B1054,'Übersicht TN-StEK'!D1054)</f>
        <v>0</v>
      </c>
      <c r="C60" s="392">
        <f>'Übersicht TN-StEK'!H1054</f>
        <v>0</v>
      </c>
      <c r="D60" s="393">
        <f>IF(C60=0,0,IF(Verfahren=1,$F$4,ROUND('Übersicht TN-StEK'!E1054*'Übersicht TN-StEK'!I1054,2)))</f>
        <v>0</v>
      </c>
      <c r="E60" s="393">
        <f t="shared" si="0"/>
        <v>0</v>
      </c>
      <c r="H60" s="282"/>
      <c r="I60" s="282"/>
    </row>
    <row r="61" spans="1:9" s="43" customFormat="1" ht="15" customHeight="1" x14ac:dyDescent="0.2">
      <c r="A61" s="390">
        <f>'Übersicht TN-StEK'!A1055</f>
        <v>0</v>
      </c>
      <c r="B61" s="391">
        <f>IF('Übersicht TN-StEK'!D1055="",'Übersicht TN-StEK'!B1055,'Übersicht TN-StEK'!D1055)</f>
        <v>0</v>
      </c>
      <c r="C61" s="392">
        <f>'Übersicht TN-StEK'!H1055</f>
        <v>0</v>
      </c>
      <c r="D61" s="393">
        <f>IF(C61=0,0,IF(Verfahren=1,$F$4,ROUND('Übersicht TN-StEK'!E1055*'Übersicht TN-StEK'!I1055,2)))</f>
        <v>0</v>
      </c>
      <c r="E61" s="393">
        <f t="shared" si="0"/>
        <v>0</v>
      </c>
      <c r="H61" s="282"/>
      <c r="I61" s="282"/>
    </row>
    <row r="62" spans="1:9" s="43" customFormat="1" ht="15" customHeight="1" x14ac:dyDescent="0.2">
      <c r="A62" s="390">
        <f>'Übersicht TN-StEK'!A1056</f>
        <v>0</v>
      </c>
      <c r="B62" s="391">
        <f>IF('Übersicht TN-StEK'!D1056="",'Übersicht TN-StEK'!B1056,'Übersicht TN-StEK'!D1056)</f>
        <v>0</v>
      </c>
      <c r="C62" s="392">
        <f>'Übersicht TN-StEK'!H1056</f>
        <v>0</v>
      </c>
      <c r="D62" s="393">
        <f>IF(C62=0,0,IF(Verfahren=1,$F$4,ROUND('Übersicht TN-StEK'!E1056*'Übersicht TN-StEK'!I1056,2)))</f>
        <v>0</v>
      </c>
      <c r="E62" s="393">
        <f t="shared" si="0"/>
        <v>0</v>
      </c>
      <c r="H62" s="282"/>
      <c r="I62" s="282"/>
    </row>
    <row r="63" spans="1:9" s="43" customFormat="1" ht="15" customHeight="1" x14ac:dyDescent="0.2">
      <c r="A63" s="390">
        <f>'Übersicht TN-StEK'!A1057</f>
        <v>0</v>
      </c>
      <c r="B63" s="391">
        <f>IF('Übersicht TN-StEK'!D1057="",'Übersicht TN-StEK'!B1057,'Übersicht TN-StEK'!D1057)</f>
        <v>0</v>
      </c>
      <c r="C63" s="392">
        <f>'Übersicht TN-StEK'!H1057</f>
        <v>0</v>
      </c>
      <c r="D63" s="393">
        <f>IF(C63=0,0,IF(Verfahren=1,$F$4,ROUND('Übersicht TN-StEK'!E1057*'Übersicht TN-StEK'!I1057,2)))</f>
        <v>0</v>
      </c>
      <c r="E63" s="393">
        <f t="shared" si="0"/>
        <v>0</v>
      </c>
      <c r="H63" s="282"/>
      <c r="I63" s="282"/>
    </row>
    <row r="64" spans="1:9" s="43" customFormat="1" ht="15" customHeight="1" x14ac:dyDescent="0.2">
      <c r="A64" s="390">
        <f>'Übersicht TN-StEK'!A1058</f>
        <v>0</v>
      </c>
      <c r="B64" s="391">
        <f>IF('Übersicht TN-StEK'!D1058="",'Übersicht TN-StEK'!B1058,'Übersicht TN-StEK'!D1058)</f>
        <v>0</v>
      </c>
      <c r="C64" s="392">
        <f>'Übersicht TN-StEK'!H1058</f>
        <v>0</v>
      </c>
      <c r="D64" s="393">
        <f>IF(C64=0,0,IF(Verfahren=1,$F$4,ROUND('Übersicht TN-StEK'!E1058*'Übersicht TN-StEK'!I1058,2)))</f>
        <v>0</v>
      </c>
      <c r="E64" s="393">
        <f t="shared" si="0"/>
        <v>0</v>
      </c>
      <c r="H64" s="282"/>
      <c r="I64" s="282"/>
    </row>
    <row r="65" spans="1:9" s="43" customFormat="1" ht="15" customHeight="1" x14ac:dyDescent="0.2">
      <c r="A65" s="390">
        <f>'Übersicht TN-StEK'!A1059</f>
        <v>0</v>
      </c>
      <c r="B65" s="391">
        <f>IF('Übersicht TN-StEK'!D1059="",'Übersicht TN-StEK'!B1059,'Übersicht TN-StEK'!D1059)</f>
        <v>0</v>
      </c>
      <c r="C65" s="392">
        <f>'Übersicht TN-StEK'!H1059</f>
        <v>0</v>
      </c>
      <c r="D65" s="393">
        <f>IF(C65=0,0,IF(Verfahren=1,$F$4,ROUND('Übersicht TN-StEK'!E1059*'Übersicht TN-StEK'!I1059,2)))</f>
        <v>0</v>
      </c>
      <c r="E65" s="393">
        <f t="shared" si="0"/>
        <v>0</v>
      </c>
      <c r="H65" s="282"/>
      <c r="I65" s="282"/>
    </row>
    <row r="66" spans="1:9" s="43" customFormat="1" ht="15" customHeight="1" x14ac:dyDescent="0.2">
      <c r="A66" s="390">
        <f>'Übersicht TN-StEK'!A1060</f>
        <v>0</v>
      </c>
      <c r="B66" s="391">
        <f>IF('Übersicht TN-StEK'!D1060="",'Übersicht TN-StEK'!B1060,'Übersicht TN-StEK'!D1060)</f>
        <v>0</v>
      </c>
      <c r="C66" s="392">
        <f>'Übersicht TN-StEK'!H1060</f>
        <v>0</v>
      </c>
      <c r="D66" s="393">
        <f>IF(C66=0,0,IF(Verfahren=1,$F$4,ROUND('Übersicht TN-StEK'!E1060*'Übersicht TN-StEK'!I1060,2)))</f>
        <v>0</v>
      </c>
      <c r="E66" s="393">
        <f t="shared" si="0"/>
        <v>0</v>
      </c>
      <c r="H66" s="282"/>
      <c r="I66" s="282"/>
    </row>
    <row r="67" spans="1:9" s="43" customFormat="1" ht="15" customHeight="1" x14ac:dyDescent="0.2">
      <c r="A67" s="390">
        <f>'Übersicht TN-StEK'!A1061</f>
        <v>0</v>
      </c>
      <c r="B67" s="391">
        <f>IF('Übersicht TN-StEK'!D1061="",'Übersicht TN-StEK'!B1061,'Übersicht TN-StEK'!D1061)</f>
        <v>0</v>
      </c>
      <c r="C67" s="392">
        <f>'Übersicht TN-StEK'!H1061</f>
        <v>0</v>
      </c>
      <c r="D67" s="393">
        <f>IF(C67=0,0,IF(Verfahren=1,$F$4,ROUND('Übersicht TN-StEK'!E1061*'Übersicht TN-StEK'!I1061,2)))</f>
        <v>0</v>
      </c>
      <c r="E67" s="393">
        <f t="shared" si="0"/>
        <v>0</v>
      </c>
      <c r="H67" s="282"/>
      <c r="I67" s="282"/>
    </row>
    <row r="68" spans="1:9" s="43" customFormat="1" ht="15" customHeight="1" x14ac:dyDescent="0.2">
      <c r="A68" s="390">
        <f>'Übersicht TN-StEK'!A1062</f>
        <v>0</v>
      </c>
      <c r="B68" s="391">
        <f>IF('Übersicht TN-StEK'!D1062="",'Übersicht TN-StEK'!B1062,'Übersicht TN-StEK'!D1062)</f>
        <v>0</v>
      </c>
      <c r="C68" s="392">
        <f>'Übersicht TN-StEK'!H1062</f>
        <v>0</v>
      </c>
      <c r="D68" s="393">
        <f>IF(C68=0,0,IF(Verfahren=1,$F$4,ROUND('Übersicht TN-StEK'!E1062*'Übersicht TN-StEK'!I1062,2)))</f>
        <v>0</v>
      </c>
      <c r="E68" s="393">
        <f t="shared" si="0"/>
        <v>0</v>
      </c>
      <c r="H68" s="282"/>
      <c r="I68" s="282"/>
    </row>
    <row r="69" spans="1:9" s="43" customFormat="1" ht="15" customHeight="1" x14ac:dyDescent="0.2">
      <c r="A69" s="390">
        <f>'Übersicht TN-StEK'!A1063</f>
        <v>0</v>
      </c>
      <c r="B69" s="391">
        <f>IF('Übersicht TN-StEK'!D1063="",'Übersicht TN-StEK'!B1063,'Übersicht TN-StEK'!D1063)</f>
        <v>0</v>
      </c>
      <c r="C69" s="392">
        <f>'Übersicht TN-StEK'!H1063</f>
        <v>0</v>
      </c>
      <c r="D69" s="393">
        <f>IF(C69=0,0,IF(Verfahren=1,$F$4,ROUND('Übersicht TN-StEK'!E1063*'Übersicht TN-StEK'!I1063,2)))</f>
        <v>0</v>
      </c>
      <c r="E69" s="393">
        <f t="shared" si="0"/>
        <v>0</v>
      </c>
      <c r="H69" s="282"/>
      <c r="I69" s="282"/>
    </row>
    <row r="70" spans="1:9" s="43" customFormat="1" ht="15" customHeight="1" x14ac:dyDescent="0.2">
      <c r="A70" s="390">
        <f>'Übersicht TN-StEK'!A1064</f>
        <v>0</v>
      </c>
      <c r="B70" s="391">
        <f>IF('Übersicht TN-StEK'!D1064="",'Übersicht TN-StEK'!B1064,'Übersicht TN-StEK'!D1064)</f>
        <v>0</v>
      </c>
      <c r="C70" s="392">
        <f>'Übersicht TN-StEK'!H1064</f>
        <v>0</v>
      </c>
      <c r="D70" s="393">
        <f>IF(C70=0,0,IF(Verfahren=1,$F$4,ROUND('Übersicht TN-StEK'!E1064*'Übersicht TN-StEK'!I1064,2)))</f>
        <v>0</v>
      </c>
      <c r="E70" s="393">
        <f t="shared" si="0"/>
        <v>0</v>
      </c>
      <c r="H70" s="282"/>
      <c r="I70" s="282"/>
    </row>
    <row r="71" spans="1:9" s="43" customFormat="1" ht="15" customHeight="1" x14ac:dyDescent="0.2">
      <c r="A71" s="390">
        <f>'Übersicht TN-StEK'!A1065</f>
        <v>0</v>
      </c>
      <c r="B71" s="391">
        <f>IF('Übersicht TN-StEK'!D1065="",'Übersicht TN-StEK'!B1065,'Übersicht TN-StEK'!D1065)</f>
        <v>0</v>
      </c>
      <c r="C71" s="392">
        <f>'Übersicht TN-StEK'!H1065</f>
        <v>0</v>
      </c>
      <c r="D71" s="393">
        <f>IF(C71=0,0,IF(Verfahren=1,$F$4,ROUND('Übersicht TN-StEK'!E1065*'Übersicht TN-StEK'!I1065,2)))</f>
        <v>0</v>
      </c>
      <c r="E71" s="393">
        <f t="shared" si="0"/>
        <v>0</v>
      </c>
      <c r="H71" s="282"/>
      <c r="I71" s="282"/>
    </row>
    <row r="72" spans="1:9" s="43" customFormat="1" ht="15" customHeight="1" x14ac:dyDescent="0.2">
      <c r="A72" s="390">
        <f>'Übersicht TN-StEK'!A1066</f>
        <v>0</v>
      </c>
      <c r="B72" s="391">
        <f>IF('Übersicht TN-StEK'!D1066="",'Übersicht TN-StEK'!B1066,'Übersicht TN-StEK'!D1066)</f>
        <v>0</v>
      </c>
      <c r="C72" s="392">
        <f>'Übersicht TN-StEK'!H1066</f>
        <v>0</v>
      </c>
      <c r="D72" s="393">
        <f>IF(C72=0,0,IF(Verfahren=1,$F$4,ROUND('Übersicht TN-StEK'!E1066*'Übersicht TN-StEK'!I1066,2)))</f>
        <v>0</v>
      </c>
      <c r="E72" s="393">
        <f t="shared" si="0"/>
        <v>0</v>
      </c>
      <c r="H72" s="282"/>
      <c r="I72" s="282"/>
    </row>
    <row r="73" spans="1:9" s="43" customFormat="1" ht="15" customHeight="1" x14ac:dyDescent="0.2">
      <c r="A73" s="390">
        <f>'Übersicht TN-StEK'!A1067</f>
        <v>0</v>
      </c>
      <c r="B73" s="391">
        <f>IF('Übersicht TN-StEK'!D1067="",'Übersicht TN-StEK'!B1067,'Übersicht TN-StEK'!D1067)</f>
        <v>0</v>
      </c>
      <c r="C73" s="392">
        <f>'Übersicht TN-StEK'!H1067</f>
        <v>0</v>
      </c>
      <c r="D73" s="393">
        <f>IF(C73=0,0,IF(Verfahren=1,$F$4,ROUND('Übersicht TN-StEK'!E1067*'Übersicht TN-StEK'!I1067,2)))</f>
        <v>0</v>
      </c>
      <c r="E73" s="393">
        <f t="shared" si="0"/>
        <v>0</v>
      </c>
      <c r="H73" s="282"/>
      <c r="I73" s="282"/>
    </row>
    <row r="74" spans="1:9" s="43" customFormat="1" ht="15" customHeight="1" x14ac:dyDescent="0.2">
      <c r="A74" s="390">
        <f>'Übersicht TN-StEK'!A1068</f>
        <v>0</v>
      </c>
      <c r="B74" s="391">
        <f>IF('Übersicht TN-StEK'!D1068="",'Übersicht TN-StEK'!B1068,'Übersicht TN-StEK'!D1068)</f>
        <v>0</v>
      </c>
      <c r="C74" s="392">
        <f>'Übersicht TN-StEK'!H1068</f>
        <v>0</v>
      </c>
      <c r="D74" s="393">
        <f>IF(C74=0,0,IF(Verfahren=1,$F$4,ROUND('Übersicht TN-StEK'!E1068*'Übersicht TN-StEK'!I1068,2)))</f>
        <v>0</v>
      </c>
      <c r="E74" s="393">
        <f t="shared" si="0"/>
        <v>0</v>
      </c>
      <c r="H74" s="282"/>
      <c r="I74" s="282"/>
    </row>
    <row r="75" spans="1:9" s="43" customFormat="1" ht="15" customHeight="1" x14ac:dyDescent="0.2">
      <c r="A75" s="390">
        <f>'Übersicht TN-StEK'!A1069</f>
        <v>0</v>
      </c>
      <c r="B75" s="391">
        <f>IF('Übersicht TN-StEK'!D1069="",'Übersicht TN-StEK'!B1069,'Übersicht TN-StEK'!D1069)</f>
        <v>0</v>
      </c>
      <c r="C75" s="392">
        <f>'Übersicht TN-StEK'!H1069</f>
        <v>0</v>
      </c>
      <c r="D75" s="393">
        <f>IF(C75=0,0,IF(Verfahren=1,$F$4,ROUND('Übersicht TN-StEK'!E1069*'Übersicht TN-StEK'!I1069,2)))</f>
        <v>0</v>
      </c>
      <c r="E75" s="393">
        <f t="shared" si="0"/>
        <v>0</v>
      </c>
      <c r="H75" s="282"/>
      <c r="I75" s="282"/>
    </row>
    <row r="76" spans="1:9" s="43" customFormat="1" ht="15" customHeight="1" x14ac:dyDescent="0.2">
      <c r="A76" s="390">
        <f>'Übersicht TN-StEK'!A1070</f>
        <v>0</v>
      </c>
      <c r="B76" s="391">
        <f>IF('Übersicht TN-StEK'!D1070="",'Übersicht TN-StEK'!B1070,'Übersicht TN-StEK'!D1070)</f>
        <v>0</v>
      </c>
      <c r="C76" s="392">
        <f>'Übersicht TN-StEK'!H1070</f>
        <v>0</v>
      </c>
      <c r="D76" s="393">
        <f>IF(C76=0,0,IF(Verfahren=1,$F$4,ROUND('Übersicht TN-StEK'!E1070*'Übersicht TN-StEK'!I1070,2)))</f>
        <v>0</v>
      </c>
      <c r="E76" s="393">
        <f t="shared" si="0"/>
        <v>0</v>
      </c>
      <c r="H76" s="282"/>
      <c r="I76" s="282"/>
    </row>
    <row r="77" spans="1:9" s="43" customFormat="1" ht="15" customHeight="1" x14ac:dyDescent="0.2">
      <c r="A77" s="390">
        <f>'Übersicht TN-StEK'!A1071</f>
        <v>0</v>
      </c>
      <c r="B77" s="391">
        <f>IF('Übersicht TN-StEK'!D1071="",'Übersicht TN-StEK'!B1071,'Übersicht TN-StEK'!D1071)</f>
        <v>0</v>
      </c>
      <c r="C77" s="392">
        <f>'Übersicht TN-StEK'!H1071</f>
        <v>0</v>
      </c>
      <c r="D77" s="393">
        <f>IF(C77=0,0,IF(Verfahren=1,$F$4,ROUND('Übersicht TN-StEK'!E1071*'Übersicht TN-StEK'!I1071,2)))</f>
        <v>0</v>
      </c>
      <c r="E77" s="393">
        <f t="shared" si="0"/>
        <v>0</v>
      </c>
      <c r="H77" s="282"/>
      <c r="I77" s="282"/>
    </row>
    <row r="78" spans="1:9" s="43" customFormat="1" ht="15" customHeight="1" x14ac:dyDescent="0.2">
      <c r="A78" s="390">
        <f>'Übersicht TN-StEK'!A1072</f>
        <v>0</v>
      </c>
      <c r="B78" s="391">
        <f>IF('Übersicht TN-StEK'!D1072="",'Übersicht TN-StEK'!B1072,'Übersicht TN-StEK'!D1072)</f>
        <v>0</v>
      </c>
      <c r="C78" s="392">
        <f>'Übersicht TN-StEK'!H1072</f>
        <v>0</v>
      </c>
      <c r="D78" s="393">
        <f>IF(C78=0,0,IF(Verfahren=1,$F$4,ROUND('Übersicht TN-StEK'!E1072*'Übersicht TN-StEK'!I1072,2)))</f>
        <v>0</v>
      </c>
      <c r="E78" s="393">
        <f t="shared" si="0"/>
        <v>0</v>
      </c>
      <c r="H78" s="282"/>
      <c r="I78" s="282"/>
    </row>
    <row r="79" spans="1:9" s="43" customFormat="1" ht="15" customHeight="1" x14ac:dyDescent="0.2">
      <c r="A79" s="390">
        <f>'Übersicht TN-StEK'!A1073</f>
        <v>0</v>
      </c>
      <c r="B79" s="391">
        <f>IF('Übersicht TN-StEK'!D1073="",'Übersicht TN-StEK'!B1073,'Übersicht TN-StEK'!D1073)</f>
        <v>0</v>
      </c>
      <c r="C79" s="392">
        <f>'Übersicht TN-StEK'!H1073</f>
        <v>0</v>
      </c>
      <c r="D79" s="393">
        <f>IF(C79=0,0,IF(Verfahren=1,$F$4,ROUND('Übersicht TN-StEK'!E1073*'Übersicht TN-StEK'!I1073,2)))</f>
        <v>0</v>
      </c>
      <c r="E79" s="393">
        <f t="shared" si="0"/>
        <v>0</v>
      </c>
      <c r="H79" s="282"/>
      <c r="I79" s="282"/>
    </row>
    <row r="80" spans="1:9" s="43" customFormat="1" ht="15" customHeight="1" x14ac:dyDescent="0.2">
      <c r="A80" s="390">
        <f>'Übersicht TN-StEK'!A1074</f>
        <v>0</v>
      </c>
      <c r="B80" s="391">
        <f>IF('Übersicht TN-StEK'!D1074="",'Übersicht TN-StEK'!B1074,'Übersicht TN-StEK'!D1074)</f>
        <v>0</v>
      </c>
      <c r="C80" s="392">
        <f>'Übersicht TN-StEK'!H1074</f>
        <v>0</v>
      </c>
      <c r="D80" s="393">
        <f>IF(C80=0,0,IF(Verfahren=1,$F$4,ROUND('Übersicht TN-StEK'!E1074*'Übersicht TN-StEK'!I1074,2)))</f>
        <v>0</v>
      </c>
      <c r="E80" s="393">
        <f t="shared" si="0"/>
        <v>0</v>
      </c>
      <c r="H80" s="282"/>
      <c r="I80" s="282"/>
    </row>
    <row r="81" spans="1:9" s="43" customFormat="1" ht="15" customHeight="1" x14ac:dyDescent="0.2">
      <c r="A81" s="390">
        <f>'Übersicht TN-StEK'!A1075</f>
        <v>0</v>
      </c>
      <c r="B81" s="391">
        <f>IF('Übersicht TN-StEK'!D1075="",'Übersicht TN-StEK'!B1075,'Übersicht TN-StEK'!D1075)</f>
        <v>0</v>
      </c>
      <c r="C81" s="392">
        <f>'Übersicht TN-StEK'!H1075</f>
        <v>0</v>
      </c>
      <c r="D81" s="393">
        <f>IF(C81=0,0,IF(Verfahren=1,$F$4,ROUND('Übersicht TN-StEK'!E1075*'Übersicht TN-StEK'!I1075,2)))</f>
        <v>0</v>
      </c>
      <c r="E81" s="393">
        <f t="shared" si="0"/>
        <v>0</v>
      </c>
      <c r="H81" s="282"/>
      <c r="I81" s="282"/>
    </row>
    <row r="82" spans="1:9" s="43" customFormat="1" ht="15" customHeight="1" x14ac:dyDescent="0.2">
      <c r="A82" s="390">
        <f>'Übersicht TN-StEK'!A1076</f>
        <v>0</v>
      </c>
      <c r="B82" s="391">
        <f>IF('Übersicht TN-StEK'!D1076="",'Übersicht TN-StEK'!B1076,'Übersicht TN-StEK'!D1076)</f>
        <v>0</v>
      </c>
      <c r="C82" s="392">
        <f>'Übersicht TN-StEK'!H1076</f>
        <v>0</v>
      </c>
      <c r="D82" s="393">
        <f>IF(C82=0,0,IF(Verfahren=1,$F$4,ROUND('Übersicht TN-StEK'!E1076*'Übersicht TN-StEK'!I1076,2)))</f>
        <v>0</v>
      </c>
      <c r="E82" s="393">
        <f t="shared" si="0"/>
        <v>0</v>
      </c>
      <c r="H82" s="282"/>
      <c r="I82" s="282"/>
    </row>
    <row r="83" spans="1:9" s="43" customFormat="1" ht="15" customHeight="1" x14ac:dyDescent="0.2">
      <c r="A83" s="390">
        <f>'Übersicht TN-StEK'!A1077</f>
        <v>0</v>
      </c>
      <c r="B83" s="391">
        <f>IF('Übersicht TN-StEK'!D1077="",'Übersicht TN-StEK'!B1077,'Übersicht TN-StEK'!D1077)</f>
        <v>0</v>
      </c>
      <c r="C83" s="392">
        <f>'Übersicht TN-StEK'!H1077</f>
        <v>0</v>
      </c>
      <c r="D83" s="393">
        <f>IF(C83=0,0,IF(Verfahren=1,$F$4,ROUND('Übersicht TN-StEK'!E1077*'Übersicht TN-StEK'!I1077,2)))</f>
        <v>0</v>
      </c>
      <c r="E83" s="393">
        <f t="shared" si="0"/>
        <v>0</v>
      </c>
      <c r="H83" s="282"/>
      <c r="I83" s="282"/>
    </row>
    <row r="84" spans="1:9" s="43" customFormat="1" ht="15" customHeight="1" x14ac:dyDescent="0.2">
      <c r="A84" s="390">
        <f>'Übersicht TN-StEK'!A1078</f>
        <v>0</v>
      </c>
      <c r="B84" s="391">
        <f>IF('Übersicht TN-StEK'!D1078="",'Übersicht TN-StEK'!B1078,'Übersicht TN-StEK'!D1078)</f>
        <v>0</v>
      </c>
      <c r="C84" s="392">
        <f>'Übersicht TN-StEK'!H1078</f>
        <v>0</v>
      </c>
      <c r="D84" s="393">
        <f>IF(C84=0,0,IF(Verfahren=1,$F$4,ROUND('Übersicht TN-StEK'!E1078*'Übersicht TN-StEK'!I1078,2)))</f>
        <v>0</v>
      </c>
      <c r="E84" s="393">
        <f t="shared" si="0"/>
        <v>0</v>
      </c>
      <c r="H84" s="282"/>
      <c r="I84" s="282"/>
    </row>
    <row r="85" spans="1:9" s="43" customFormat="1" ht="15" customHeight="1" x14ac:dyDescent="0.2">
      <c r="A85" s="390">
        <f>'Übersicht TN-StEK'!A1079</f>
        <v>0</v>
      </c>
      <c r="B85" s="391">
        <f>IF('Übersicht TN-StEK'!D1079="",'Übersicht TN-StEK'!B1079,'Übersicht TN-StEK'!D1079)</f>
        <v>0</v>
      </c>
      <c r="C85" s="392">
        <f>'Übersicht TN-StEK'!H1079</f>
        <v>0</v>
      </c>
      <c r="D85" s="393">
        <f>IF(C85=0,0,IF(Verfahren=1,$F$4,ROUND('Übersicht TN-StEK'!E1079*'Übersicht TN-StEK'!I1079,2)))</f>
        <v>0</v>
      </c>
      <c r="E85" s="393">
        <f t="shared" ref="E85:E148" si="1">ROUND(D85*C85,2)</f>
        <v>0</v>
      </c>
      <c r="H85" s="282"/>
      <c r="I85" s="282"/>
    </row>
    <row r="86" spans="1:9" s="43" customFormat="1" ht="15" customHeight="1" x14ac:dyDescent="0.2">
      <c r="A86" s="390">
        <f>'Übersicht TN-StEK'!A1080</f>
        <v>0</v>
      </c>
      <c r="B86" s="391">
        <f>IF('Übersicht TN-StEK'!D1080="",'Übersicht TN-StEK'!B1080,'Übersicht TN-StEK'!D1080)</f>
        <v>0</v>
      </c>
      <c r="C86" s="392">
        <f>'Übersicht TN-StEK'!H1080</f>
        <v>0</v>
      </c>
      <c r="D86" s="393">
        <f>IF(C86=0,0,IF(Verfahren=1,$F$4,ROUND('Übersicht TN-StEK'!E1080*'Übersicht TN-StEK'!I1080,2)))</f>
        <v>0</v>
      </c>
      <c r="E86" s="393">
        <f t="shared" si="1"/>
        <v>0</v>
      </c>
      <c r="H86" s="282"/>
      <c r="I86" s="282"/>
    </row>
    <row r="87" spans="1:9" s="43" customFormat="1" ht="15" customHeight="1" x14ac:dyDescent="0.2">
      <c r="A87" s="390">
        <f>'Übersicht TN-StEK'!A1081</f>
        <v>0</v>
      </c>
      <c r="B87" s="391">
        <f>IF('Übersicht TN-StEK'!D1081="",'Übersicht TN-StEK'!B1081,'Übersicht TN-StEK'!D1081)</f>
        <v>0</v>
      </c>
      <c r="C87" s="392">
        <f>'Übersicht TN-StEK'!H1081</f>
        <v>0</v>
      </c>
      <c r="D87" s="393">
        <f>IF(C87=0,0,IF(Verfahren=1,$F$4,ROUND('Übersicht TN-StEK'!E1081*'Übersicht TN-StEK'!I1081,2)))</f>
        <v>0</v>
      </c>
      <c r="E87" s="393">
        <f t="shared" si="1"/>
        <v>0</v>
      </c>
      <c r="H87" s="282"/>
      <c r="I87" s="282"/>
    </row>
    <row r="88" spans="1:9" s="43" customFormat="1" ht="15" customHeight="1" x14ac:dyDescent="0.2">
      <c r="A88" s="390">
        <f>'Übersicht TN-StEK'!A1082</f>
        <v>0</v>
      </c>
      <c r="B88" s="391">
        <f>IF('Übersicht TN-StEK'!D1082="",'Übersicht TN-StEK'!B1082,'Übersicht TN-StEK'!D1082)</f>
        <v>0</v>
      </c>
      <c r="C88" s="392">
        <f>'Übersicht TN-StEK'!H1082</f>
        <v>0</v>
      </c>
      <c r="D88" s="393">
        <f>IF(C88=0,0,IF(Verfahren=1,$F$4,ROUND('Übersicht TN-StEK'!E1082*'Übersicht TN-StEK'!I1082,2)))</f>
        <v>0</v>
      </c>
      <c r="E88" s="393">
        <f t="shared" si="1"/>
        <v>0</v>
      </c>
      <c r="H88" s="282"/>
      <c r="I88" s="282"/>
    </row>
    <row r="89" spans="1:9" s="43" customFormat="1" ht="15" customHeight="1" x14ac:dyDescent="0.2">
      <c r="A89" s="390">
        <f>'Übersicht TN-StEK'!A1083</f>
        <v>0</v>
      </c>
      <c r="B89" s="391">
        <f>IF('Übersicht TN-StEK'!D1083="",'Übersicht TN-StEK'!B1083,'Übersicht TN-StEK'!D1083)</f>
        <v>0</v>
      </c>
      <c r="C89" s="392">
        <f>'Übersicht TN-StEK'!H1083</f>
        <v>0</v>
      </c>
      <c r="D89" s="393">
        <f>IF(C89=0,0,IF(Verfahren=1,$F$4,ROUND('Übersicht TN-StEK'!E1083*'Übersicht TN-StEK'!I1083,2)))</f>
        <v>0</v>
      </c>
      <c r="E89" s="393">
        <f t="shared" si="1"/>
        <v>0</v>
      </c>
      <c r="H89" s="282"/>
      <c r="I89" s="282"/>
    </row>
    <row r="90" spans="1:9" s="43" customFormat="1" ht="15" customHeight="1" x14ac:dyDescent="0.2">
      <c r="A90" s="390">
        <f>'Übersicht TN-StEK'!A1084</f>
        <v>0</v>
      </c>
      <c r="B90" s="391">
        <f>IF('Übersicht TN-StEK'!D1084="",'Übersicht TN-StEK'!B1084,'Übersicht TN-StEK'!D1084)</f>
        <v>0</v>
      </c>
      <c r="C90" s="392">
        <f>'Übersicht TN-StEK'!H1084</f>
        <v>0</v>
      </c>
      <c r="D90" s="393">
        <f>IF(C90=0,0,IF(Verfahren=1,$F$4,ROUND('Übersicht TN-StEK'!E1084*'Übersicht TN-StEK'!I1084,2)))</f>
        <v>0</v>
      </c>
      <c r="E90" s="393">
        <f t="shared" si="1"/>
        <v>0</v>
      </c>
      <c r="H90" s="282"/>
      <c r="I90" s="282"/>
    </row>
    <row r="91" spans="1:9" s="43" customFormat="1" ht="15" customHeight="1" x14ac:dyDescent="0.2">
      <c r="A91" s="390">
        <f>'Übersicht TN-StEK'!A1085</f>
        <v>0</v>
      </c>
      <c r="B91" s="391">
        <f>IF('Übersicht TN-StEK'!D1085="",'Übersicht TN-StEK'!B1085,'Übersicht TN-StEK'!D1085)</f>
        <v>0</v>
      </c>
      <c r="C91" s="392">
        <f>'Übersicht TN-StEK'!H1085</f>
        <v>0</v>
      </c>
      <c r="D91" s="393">
        <f>IF(C91=0,0,IF(Verfahren=1,$F$4,ROUND('Übersicht TN-StEK'!E1085*'Übersicht TN-StEK'!I1085,2)))</f>
        <v>0</v>
      </c>
      <c r="E91" s="393">
        <f t="shared" si="1"/>
        <v>0</v>
      </c>
      <c r="H91" s="282"/>
      <c r="I91" s="282"/>
    </row>
    <row r="92" spans="1:9" s="43" customFormat="1" ht="15" customHeight="1" x14ac:dyDescent="0.2">
      <c r="A92" s="390">
        <f>'Übersicht TN-StEK'!A1086</f>
        <v>0</v>
      </c>
      <c r="B92" s="391">
        <f>IF('Übersicht TN-StEK'!D1086="",'Übersicht TN-StEK'!B1086,'Übersicht TN-StEK'!D1086)</f>
        <v>0</v>
      </c>
      <c r="C92" s="392">
        <f>'Übersicht TN-StEK'!H1086</f>
        <v>0</v>
      </c>
      <c r="D92" s="393">
        <f>IF(C92=0,0,IF(Verfahren=1,$F$4,ROUND('Übersicht TN-StEK'!E1086*'Übersicht TN-StEK'!I1086,2)))</f>
        <v>0</v>
      </c>
      <c r="E92" s="393">
        <f t="shared" si="1"/>
        <v>0</v>
      </c>
      <c r="H92" s="282"/>
      <c r="I92" s="282"/>
    </row>
    <row r="93" spans="1:9" s="43" customFormat="1" ht="15" customHeight="1" x14ac:dyDescent="0.2">
      <c r="A93" s="390">
        <f>'Übersicht TN-StEK'!A1087</f>
        <v>0</v>
      </c>
      <c r="B93" s="391">
        <f>IF('Übersicht TN-StEK'!D1087="",'Übersicht TN-StEK'!B1087,'Übersicht TN-StEK'!D1087)</f>
        <v>0</v>
      </c>
      <c r="C93" s="392">
        <f>'Übersicht TN-StEK'!H1087</f>
        <v>0</v>
      </c>
      <c r="D93" s="393">
        <f>IF(C93=0,0,IF(Verfahren=1,$F$4,ROUND('Übersicht TN-StEK'!E1087*'Übersicht TN-StEK'!I1087,2)))</f>
        <v>0</v>
      </c>
      <c r="E93" s="393">
        <f t="shared" si="1"/>
        <v>0</v>
      </c>
      <c r="H93" s="282"/>
      <c r="I93" s="282"/>
    </row>
    <row r="94" spans="1:9" s="43" customFormat="1" ht="15" customHeight="1" x14ac:dyDescent="0.2">
      <c r="A94" s="390">
        <f>'Übersicht TN-StEK'!A1088</f>
        <v>0</v>
      </c>
      <c r="B94" s="391">
        <f>IF('Übersicht TN-StEK'!D1088="",'Übersicht TN-StEK'!B1088,'Übersicht TN-StEK'!D1088)</f>
        <v>0</v>
      </c>
      <c r="C94" s="392">
        <f>'Übersicht TN-StEK'!H1088</f>
        <v>0</v>
      </c>
      <c r="D94" s="393">
        <f>IF(C94=0,0,IF(Verfahren=1,$F$4,ROUND('Übersicht TN-StEK'!E1088*'Übersicht TN-StEK'!I1088,2)))</f>
        <v>0</v>
      </c>
      <c r="E94" s="393">
        <f t="shared" si="1"/>
        <v>0</v>
      </c>
      <c r="H94" s="282"/>
      <c r="I94" s="282"/>
    </row>
    <row r="95" spans="1:9" s="43" customFormat="1" ht="15" customHeight="1" x14ac:dyDescent="0.2">
      <c r="A95" s="390">
        <f>'Übersicht TN-StEK'!A1089</f>
        <v>0</v>
      </c>
      <c r="B95" s="391">
        <f>IF('Übersicht TN-StEK'!D1089="",'Übersicht TN-StEK'!B1089,'Übersicht TN-StEK'!D1089)</f>
        <v>0</v>
      </c>
      <c r="C95" s="392">
        <f>'Übersicht TN-StEK'!H1089</f>
        <v>0</v>
      </c>
      <c r="D95" s="393">
        <f>IF(C95=0,0,IF(Verfahren=1,$F$4,ROUND('Übersicht TN-StEK'!E1089*'Übersicht TN-StEK'!I1089,2)))</f>
        <v>0</v>
      </c>
      <c r="E95" s="393">
        <f t="shared" si="1"/>
        <v>0</v>
      </c>
      <c r="H95" s="282"/>
      <c r="I95" s="282"/>
    </row>
    <row r="96" spans="1:9" s="43" customFormat="1" ht="15" customHeight="1" x14ac:dyDescent="0.2">
      <c r="A96" s="390">
        <f>'Übersicht TN-StEK'!A1090</f>
        <v>0</v>
      </c>
      <c r="B96" s="391">
        <f>IF('Übersicht TN-StEK'!D1090="",'Übersicht TN-StEK'!B1090,'Übersicht TN-StEK'!D1090)</f>
        <v>0</v>
      </c>
      <c r="C96" s="392">
        <f>'Übersicht TN-StEK'!H1090</f>
        <v>0</v>
      </c>
      <c r="D96" s="393">
        <f>IF(C96=0,0,IF(Verfahren=1,$F$4,ROUND('Übersicht TN-StEK'!E1090*'Übersicht TN-StEK'!I1090,2)))</f>
        <v>0</v>
      </c>
      <c r="E96" s="393">
        <f t="shared" si="1"/>
        <v>0</v>
      </c>
      <c r="H96" s="282"/>
      <c r="I96" s="282"/>
    </row>
    <row r="97" spans="1:9" s="43" customFormat="1" ht="15" customHeight="1" x14ac:dyDescent="0.2">
      <c r="A97" s="390">
        <f>'Übersicht TN-StEK'!A1091</f>
        <v>0</v>
      </c>
      <c r="B97" s="391">
        <f>IF('Übersicht TN-StEK'!D1091="",'Übersicht TN-StEK'!B1091,'Übersicht TN-StEK'!D1091)</f>
        <v>0</v>
      </c>
      <c r="C97" s="392">
        <f>'Übersicht TN-StEK'!H1091</f>
        <v>0</v>
      </c>
      <c r="D97" s="393">
        <f>IF(C97=0,0,IF(Verfahren=1,$F$4,ROUND('Übersicht TN-StEK'!E1091*'Übersicht TN-StEK'!I1091,2)))</f>
        <v>0</v>
      </c>
      <c r="E97" s="393">
        <f t="shared" si="1"/>
        <v>0</v>
      </c>
      <c r="H97" s="282"/>
      <c r="I97" s="282"/>
    </row>
    <row r="98" spans="1:9" s="43" customFormat="1" ht="15" customHeight="1" x14ac:dyDescent="0.2">
      <c r="A98" s="390">
        <f>'Übersicht TN-StEK'!A1092</f>
        <v>0</v>
      </c>
      <c r="B98" s="391">
        <f>IF('Übersicht TN-StEK'!D1092="",'Übersicht TN-StEK'!B1092,'Übersicht TN-StEK'!D1092)</f>
        <v>0</v>
      </c>
      <c r="C98" s="392">
        <f>'Übersicht TN-StEK'!H1092</f>
        <v>0</v>
      </c>
      <c r="D98" s="393">
        <f>IF(C98=0,0,IF(Verfahren=1,$F$4,ROUND('Übersicht TN-StEK'!E1092*'Übersicht TN-StEK'!I1092,2)))</f>
        <v>0</v>
      </c>
      <c r="E98" s="393">
        <f t="shared" si="1"/>
        <v>0</v>
      </c>
      <c r="H98" s="282"/>
      <c r="I98" s="282"/>
    </row>
    <row r="99" spans="1:9" s="43" customFormat="1" ht="15" customHeight="1" x14ac:dyDescent="0.2">
      <c r="A99" s="390">
        <f>'Übersicht TN-StEK'!A1093</f>
        <v>0</v>
      </c>
      <c r="B99" s="391">
        <f>IF('Übersicht TN-StEK'!D1093="",'Übersicht TN-StEK'!B1093,'Übersicht TN-StEK'!D1093)</f>
        <v>0</v>
      </c>
      <c r="C99" s="392">
        <f>'Übersicht TN-StEK'!H1093</f>
        <v>0</v>
      </c>
      <c r="D99" s="393">
        <f>IF(C99=0,0,IF(Verfahren=1,$F$4,ROUND('Übersicht TN-StEK'!E1093*'Übersicht TN-StEK'!I1093,2)))</f>
        <v>0</v>
      </c>
      <c r="E99" s="393">
        <f t="shared" si="1"/>
        <v>0</v>
      </c>
      <c r="H99" s="282"/>
      <c r="I99" s="282"/>
    </row>
    <row r="100" spans="1:9" s="43" customFormat="1" ht="15" customHeight="1" x14ac:dyDescent="0.2">
      <c r="A100" s="390">
        <f>'Übersicht TN-StEK'!A1094</f>
        <v>0</v>
      </c>
      <c r="B100" s="391">
        <f>IF('Übersicht TN-StEK'!D1094="",'Übersicht TN-StEK'!B1094,'Übersicht TN-StEK'!D1094)</f>
        <v>0</v>
      </c>
      <c r="C100" s="392">
        <f>'Übersicht TN-StEK'!H1094</f>
        <v>0</v>
      </c>
      <c r="D100" s="393">
        <f>IF(C100=0,0,IF(Verfahren=1,$F$4,ROUND('Übersicht TN-StEK'!E1094*'Übersicht TN-StEK'!I1094,2)))</f>
        <v>0</v>
      </c>
      <c r="E100" s="393">
        <f t="shared" si="1"/>
        <v>0</v>
      </c>
      <c r="H100" s="282"/>
      <c r="I100" s="282"/>
    </row>
    <row r="101" spans="1:9" s="43" customFormat="1" ht="15" customHeight="1" x14ac:dyDescent="0.2">
      <c r="A101" s="390">
        <f>'Übersicht TN-StEK'!A1095</f>
        <v>0</v>
      </c>
      <c r="B101" s="391">
        <f>IF('Übersicht TN-StEK'!D1095="",'Übersicht TN-StEK'!B1095,'Übersicht TN-StEK'!D1095)</f>
        <v>0</v>
      </c>
      <c r="C101" s="392">
        <f>'Übersicht TN-StEK'!H1095</f>
        <v>0</v>
      </c>
      <c r="D101" s="393">
        <f>IF(C101=0,0,IF(Verfahren=1,$F$4,ROUND('Übersicht TN-StEK'!E1095*'Übersicht TN-StEK'!I1095,2)))</f>
        <v>0</v>
      </c>
      <c r="E101" s="393">
        <f t="shared" si="1"/>
        <v>0</v>
      </c>
      <c r="H101" s="282"/>
      <c r="I101" s="282"/>
    </row>
    <row r="102" spans="1:9" s="43" customFormat="1" ht="15" customHeight="1" x14ac:dyDescent="0.2">
      <c r="A102" s="390">
        <f>'Übersicht TN-StEK'!A1096</f>
        <v>0</v>
      </c>
      <c r="B102" s="391">
        <f>IF('Übersicht TN-StEK'!D1096="",'Übersicht TN-StEK'!B1096,'Übersicht TN-StEK'!D1096)</f>
        <v>0</v>
      </c>
      <c r="C102" s="392">
        <f>'Übersicht TN-StEK'!H1096</f>
        <v>0</v>
      </c>
      <c r="D102" s="393">
        <f>IF(C102=0,0,IF(Verfahren=1,$F$4,ROUND('Übersicht TN-StEK'!E1096*'Übersicht TN-StEK'!I1096,2)))</f>
        <v>0</v>
      </c>
      <c r="E102" s="393">
        <f t="shared" si="1"/>
        <v>0</v>
      </c>
      <c r="H102" s="282"/>
      <c r="I102" s="282"/>
    </row>
    <row r="103" spans="1:9" s="43" customFormat="1" ht="15" customHeight="1" x14ac:dyDescent="0.2">
      <c r="A103" s="390">
        <f>'Übersicht TN-StEK'!A1097</f>
        <v>0</v>
      </c>
      <c r="B103" s="391">
        <f>IF('Übersicht TN-StEK'!D1097="",'Übersicht TN-StEK'!B1097,'Übersicht TN-StEK'!D1097)</f>
        <v>0</v>
      </c>
      <c r="C103" s="392">
        <f>'Übersicht TN-StEK'!H1097</f>
        <v>0</v>
      </c>
      <c r="D103" s="393">
        <f>IF(C103=0,0,IF(Verfahren=1,$F$4,ROUND('Übersicht TN-StEK'!E1097*'Übersicht TN-StEK'!I1097,2)))</f>
        <v>0</v>
      </c>
      <c r="E103" s="393">
        <f t="shared" si="1"/>
        <v>0</v>
      </c>
      <c r="H103" s="282"/>
      <c r="I103" s="282"/>
    </row>
    <row r="104" spans="1:9" s="43" customFormat="1" ht="15" customHeight="1" x14ac:dyDescent="0.2">
      <c r="A104" s="390">
        <f>'Übersicht TN-StEK'!A1098</f>
        <v>0</v>
      </c>
      <c r="B104" s="391">
        <f>IF('Übersicht TN-StEK'!D1098="",'Übersicht TN-StEK'!B1098,'Übersicht TN-StEK'!D1098)</f>
        <v>0</v>
      </c>
      <c r="C104" s="392">
        <f>'Übersicht TN-StEK'!H1098</f>
        <v>0</v>
      </c>
      <c r="D104" s="393">
        <f>IF(C104=0,0,IF(Verfahren=1,$F$4,ROUND('Übersicht TN-StEK'!E1098*'Übersicht TN-StEK'!I1098,2)))</f>
        <v>0</v>
      </c>
      <c r="E104" s="393">
        <f t="shared" si="1"/>
        <v>0</v>
      </c>
      <c r="H104" s="282"/>
      <c r="I104" s="282"/>
    </row>
    <row r="105" spans="1:9" s="43" customFormat="1" ht="15" customHeight="1" x14ac:dyDescent="0.2">
      <c r="A105" s="390">
        <f>'Übersicht TN-StEK'!A1099</f>
        <v>0</v>
      </c>
      <c r="B105" s="391">
        <f>IF('Übersicht TN-StEK'!D1099="",'Übersicht TN-StEK'!B1099,'Übersicht TN-StEK'!D1099)</f>
        <v>0</v>
      </c>
      <c r="C105" s="392">
        <f>'Übersicht TN-StEK'!H1099</f>
        <v>0</v>
      </c>
      <c r="D105" s="393">
        <f>IF(C105=0,0,IF(Verfahren=1,$F$4,ROUND('Übersicht TN-StEK'!E1099*'Übersicht TN-StEK'!I1099,2)))</f>
        <v>0</v>
      </c>
      <c r="E105" s="393">
        <f t="shared" si="1"/>
        <v>0</v>
      </c>
      <c r="H105" s="282"/>
      <c r="I105" s="282"/>
    </row>
    <row r="106" spans="1:9" s="43" customFormat="1" ht="15" customHeight="1" x14ac:dyDescent="0.2">
      <c r="A106" s="390">
        <f>'Übersicht TN-StEK'!A1100</f>
        <v>0</v>
      </c>
      <c r="B106" s="391">
        <f>IF('Übersicht TN-StEK'!D1100="",'Übersicht TN-StEK'!B1100,'Übersicht TN-StEK'!D1100)</f>
        <v>0</v>
      </c>
      <c r="C106" s="392">
        <f>'Übersicht TN-StEK'!H1100</f>
        <v>0</v>
      </c>
      <c r="D106" s="393">
        <f>IF(C106=0,0,IF(Verfahren=1,$F$4,ROUND('Übersicht TN-StEK'!E1100*'Übersicht TN-StEK'!I1100,2)))</f>
        <v>0</v>
      </c>
      <c r="E106" s="393">
        <f t="shared" si="1"/>
        <v>0</v>
      </c>
      <c r="H106" s="282"/>
      <c r="I106" s="282"/>
    </row>
    <row r="107" spans="1:9" s="43" customFormat="1" ht="15" customHeight="1" x14ac:dyDescent="0.2">
      <c r="A107" s="390">
        <f>'Übersicht TN-StEK'!A1101</f>
        <v>0</v>
      </c>
      <c r="B107" s="391">
        <f>IF('Übersicht TN-StEK'!D1101="",'Übersicht TN-StEK'!B1101,'Übersicht TN-StEK'!D1101)</f>
        <v>0</v>
      </c>
      <c r="C107" s="392">
        <f>'Übersicht TN-StEK'!H1101</f>
        <v>0</v>
      </c>
      <c r="D107" s="393">
        <f>IF(C107=0,0,IF(Verfahren=1,$F$4,ROUND('Übersicht TN-StEK'!E1101*'Übersicht TN-StEK'!I1101,2)))</f>
        <v>0</v>
      </c>
      <c r="E107" s="393">
        <f t="shared" si="1"/>
        <v>0</v>
      </c>
      <c r="H107" s="282"/>
      <c r="I107" s="282"/>
    </row>
    <row r="108" spans="1:9" s="43" customFormat="1" ht="15" customHeight="1" x14ac:dyDescent="0.2">
      <c r="A108" s="390">
        <f>'Übersicht TN-StEK'!A1102</f>
        <v>0</v>
      </c>
      <c r="B108" s="391">
        <f>IF('Übersicht TN-StEK'!D1102="",'Übersicht TN-StEK'!B1102,'Übersicht TN-StEK'!D1102)</f>
        <v>0</v>
      </c>
      <c r="C108" s="392">
        <f>'Übersicht TN-StEK'!H1102</f>
        <v>0</v>
      </c>
      <c r="D108" s="393">
        <f>IF(C108=0,0,IF(Verfahren=1,$F$4,ROUND('Übersicht TN-StEK'!E1102*'Übersicht TN-StEK'!I1102,2)))</f>
        <v>0</v>
      </c>
      <c r="E108" s="393">
        <f t="shared" si="1"/>
        <v>0</v>
      </c>
      <c r="H108" s="282"/>
      <c r="I108" s="282"/>
    </row>
    <row r="109" spans="1:9" s="43" customFormat="1" ht="15" customHeight="1" x14ac:dyDescent="0.2">
      <c r="A109" s="390">
        <f>'Übersicht TN-StEK'!A1103</f>
        <v>0</v>
      </c>
      <c r="B109" s="391">
        <f>IF('Übersicht TN-StEK'!D1103="",'Übersicht TN-StEK'!B1103,'Übersicht TN-StEK'!D1103)</f>
        <v>0</v>
      </c>
      <c r="C109" s="392">
        <f>'Übersicht TN-StEK'!H1103</f>
        <v>0</v>
      </c>
      <c r="D109" s="393">
        <f>IF(C109=0,0,IF(Verfahren=1,$F$4,ROUND('Übersicht TN-StEK'!E1103*'Übersicht TN-StEK'!I1103,2)))</f>
        <v>0</v>
      </c>
      <c r="E109" s="393">
        <f t="shared" si="1"/>
        <v>0</v>
      </c>
      <c r="H109" s="282"/>
      <c r="I109" s="282"/>
    </row>
    <row r="110" spans="1:9" s="43" customFormat="1" ht="15" customHeight="1" x14ac:dyDescent="0.2">
      <c r="A110" s="390">
        <f>'Übersicht TN-StEK'!A1104</f>
        <v>0</v>
      </c>
      <c r="B110" s="391">
        <f>IF('Übersicht TN-StEK'!D1104="",'Übersicht TN-StEK'!B1104,'Übersicht TN-StEK'!D1104)</f>
        <v>0</v>
      </c>
      <c r="C110" s="392">
        <f>'Übersicht TN-StEK'!H1104</f>
        <v>0</v>
      </c>
      <c r="D110" s="393">
        <f>IF(C110=0,0,IF(Verfahren=1,$F$4,ROUND('Übersicht TN-StEK'!E1104*'Übersicht TN-StEK'!I1104,2)))</f>
        <v>0</v>
      </c>
      <c r="E110" s="393">
        <f t="shared" si="1"/>
        <v>0</v>
      </c>
      <c r="H110" s="282"/>
      <c r="I110" s="282"/>
    </row>
    <row r="111" spans="1:9" s="43" customFormat="1" ht="15" customHeight="1" x14ac:dyDescent="0.2">
      <c r="A111" s="390">
        <f>'Übersicht TN-StEK'!A1105</f>
        <v>0</v>
      </c>
      <c r="B111" s="391">
        <f>IF('Übersicht TN-StEK'!D1105="",'Übersicht TN-StEK'!B1105,'Übersicht TN-StEK'!D1105)</f>
        <v>0</v>
      </c>
      <c r="C111" s="392">
        <f>'Übersicht TN-StEK'!H1105</f>
        <v>0</v>
      </c>
      <c r="D111" s="393">
        <f>IF(C111=0,0,IF(Verfahren=1,$F$4,ROUND('Übersicht TN-StEK'!E1105*'Übersicht TN-StEK'!I1105,2)))</f>
        <v>0</v>
      </c>
      <c r="E111" s="393">
        <f t="shared" si="1"/>
        <v>0</v>
      </c>
      <c r="H111" s="282"/>
      <c r="I111" s="282"/>
    </row>
    <row r="112" spans="1:9" s="43" customFormat="1" ht="15" customHeight="1" x14ac:dyDescent="0.2">
      <c r="A112" s="390">
        <f>'Übersicht TN-StEK'!A1106</f>
        <v>0</v>
      </c>
      <c r="B112" s="391">
        <f>IF('Übersicht TN-StEK'!D1106="",'Übersicht TN-StEK'!B1106,'Übersicht TN-StEK'!D1106)</f>
        <v>0</v>
      </c>
      <c r="C112" s="392">
        <f>'Übersicht TN-StEK'!H1106</f>
        <v>0</v>
      </c>
      <c r="D112" s="393">
        <f>IF(C112=0,0,IF(Verfahren=1,$F$4,ROUND('Übersicht TN-StEK'!E1106*'Übersicht TN-StEK'!I1106,2)))</f>
        <v>0</v>
      </c>
      <c r="E112" s="393">
        <f t="shared" si="1"/>
        <v>0</v>
      </c>
      <c r="H112" s="282"/>
      <c r="I112" s="282"/>
    </row>
    <row r="113" spans="1:9" s="43" customFormat="1" ht="15" customHeight="1" x14ac:dyDescent="0.2">
      <c r="A113" s="390">
        <f>'Übersicht TN-StEK'!A1107</f>
        <v>0</v>
      </c>
      <c r="B113" s="391">
        <f>IF('Übersicht TN-StEK'!D1107="",'Übersicht TN-StEK'!B1107,'Übersicht TN-StEK'!D1107)</f>
        <v>0</v>
      </c>
      <c r="C113" s="392">
        <f>'Übersicht TN-StEK'!H1107</f>
        <v>0</v>
      </c>
      <c r="D113" s="393">
        <f>IF(C113=0,0,IF(Verfahren=1,$F$4,ROUND('Übersicht TN-StEK'!E1107*'Übersicht TN-StEK'!I1107,2)))</f>
        <v>0</v>
      </c>
      <c r="E113" s="393">
        <f t="shared" si="1"/>
        <v>0</v>
      </c>
      <c r="H113" s="282"/>
      <c r="I113" s="282"/>
    </row>
    <row r="114" spans="1:9" s="43" customFormat="1" ht="15" customHeight="1" x14ac:dyDescent="0.2">
      <c r="A114" s="390">
        <f>'Übersicht TN-StEK'!A1108</f>
        <v>0</v>
      </c>
      <c r="B114" s="391">
        <f>IF('Übersicht TN-StEK'!D1108="",'Übersicht TN-StEK'!B1108,'Übersicht TN-StEK'!D1108)</f>
        <v>0</v>
      </c>
      <c r="C114" s="392">
        <f>'Übersicht TN-StEK'!H1108</f>
        <v>0</v>
      </c>
      <c r="D114" s="393">
        <f>IF(C114=0,0,IF(Verfahren=1,$F$4,ROUND('Übersicht TN-StEK'!E1108*'Übersicht TN-StEK'!I1108,2)))</f>
        <v>0</v>
      </c>
      <c r="E114" s="393">
        <f t="shared" si="1"/>
        <v>0</v>
      </c>
      <c r="H114" s="282"/>
      <c r="I114" s="282"/>
    </row>
    <row r="115" spans="1:9" s="43" customFormat="1" ht="15" customHeight="1" x14ac:dyDescent="0.2">
      <c r="A115" s="390">
        <f>'Übersicht TN-StEK'!A1109</f>
        <v>0</v>
      </c>
      <c r="B115" s="391">
        <f>IF('Übersicht TN-StEK'!D1109="",'Übersicht TN-StEK'!B1109,'Übersicht TN-StEK'!D1109)</f>
        <v>0</v>
      </c>
      <c r="C115" s="392">
        <f>'Übersicht TN-StEK'!H1109</f>
        <v>0</v>
      </c>
      <c r="D115" s="393">
        <f>IF(C115=0,0,IF(Verfahren=1,$F$4,ROUND('Übersicht TN-StEK'!E1109*'Übersicht TN-StEK'!I1109,2)))</f>
        <v>0</v>
      </c>
      <c r="E115" s="393">
        <f t="shared" si="1"/>
        <v>0</v>
      </c>
      <c r="H115" s="282"/>
      <c r="I115" s="282"/>
    </row>
    <row r="116" spans="1:9" s="43" customFormat="1" ht="15" customHeight="1" x14ac:dyDescent="0.2">
      <c r="A116" s="390">
        <f>'Übersicht TN-StEK'!A1110</f>
        <v>0</v>
      </c>
      <c r="B116" s="391">
        <f>IF('Übersicht TN-StEK'!D1110="",'Übersicht TN-StEK'!B1110,'Übersicht TN-StEK'!D1110)</f>
        <v>0</v>
      </c>
      <c r="C116" s="392">
        <f>'Übersicht TN-StEK'!H1110</f>
        <v>0</v>
      </c>
      <c r="D116" s="393">
        <f>IF(C116=0,0,IF(Verfahren=1,$F$4,ROUND('Übersicht TN-StEK'!E1110*'Übersicht TN-StEK'!I1110,2)))</f>
        <v>0</v>
      </c>
      <c r="E116" s="393">
        <f t="shared" si="1"/>
        <v>0</v>
      </c>
      <c r="H116" s="282"/>
      <c r="I116" s="282"/>
    </row>
    <row r="117" spans="1:9" s="43" customFormat="1" ht="15" customHeight="1" x14ac:dyDescent="0.2">
      <c r="A117" s="390">
        <f>'Übersicht TN-StEK'!A1111</f>
        <v>0</v>
      </c>
      <c r="B117" s="391">
        <f>IF('Übersicht TN-StEK'!D1111="",'Übersicht TN-StEK'!B1111,'Übersicht TN-StEK'!D1111)</f>
        <v>0</v>
      </c>
      <c r="C117" s="392">
        <f>'Übersicht TN-StEK'!H1111</f>
        <v>0</v>
      </c>
      <c r="D117" s="393">
        <f>IF(C117=0,0,IF(Verfahren=1,$F$4,ROUND('Übersicht TN-StEK'!E1111*'Übersicht TN-StEK'!I1111,2)))</f>
        <v>0</v>
      </c>
      <c r="E117" s="393">
        <f t="shared" si="1"/>
        <v>0</v>
      </c>
      <c r="H117" s="282"/>
      <c r="I117" s="282"/>
    </row>
    <row r="118" spans="1:9" s="43" customFormat="1" ht="15" customHeight="1" x14ac:dyDescent="0.2">
      <c r="A118" s="390">
        <f>'Übersicht TN-StEK'!A1112</f>
        <v>0</v>
      </c>
      <c r="B118" s="391">
        <f>IF('Übersicht TN-StEK'!D1112="",'Übersicht TN-StEK'!B1112,'Übersicht TN-StEK'!D1112)</f>
        <v>0</v>
      </c>
      <c r="C118" s="392">
        <f>'Übersicht TN-StEK'!H1112</f>
        <v>0</v>
      </c>
      <c r="D118" s="393">
        <f>IF(C118=0,0,IF(Verfahren=1,$F$4,ROUND('Übersicht TN-StEK'!E1112*'Übersicht TN-StEK'!I1112,2)))</f>
        <v>0</v>
      </c>
      <c r="E118" s="393">
        <f t="shared" si="1"/>
        <v>0</v>
      </c>
      <c r="H118" s="282"/>
      <c r="I118" s="282"/>
    </row>
    <row r="119" spans="1:9" s="43" customFormat="1" ht="15" customHeight="1" x14ac:dyDescent="0.2">
      <c r="A119" s="390">
        <f>'Übersicht TN-StEK'!A1113</f>
        <v>0</v>
      </c>
      <c r="B119" s="391">
        <f>IF('Übersicht TN-StEK'!D1113="",'Übersicht TN-StEK'!B1113,'Übersicht TN-StEK'!D1113)</f>
        <v>0</v>
      </c>
      <c r="C119" s="392">
        <f>'Übersicht TN-StEK'!H1113</f>
        <v>0</v>
      </c>
      <c r="D119" s="393">
        <f>IF(C119=0,0,IF(Verfahren=1,$F$4,ROUND('Übersicht TN-StEK'!E1113*'Übersicht TN-StEK'!I1113,2)))</f>
        <v>0</v>
      </c>
      <c r="E119" s="393">
        <f t="shared" si="1"/>
        <v>0</v>
      </c>
      <c r="H119" s="282"/>
      <c r="I119" s="282"/>
    </row>
    <row r="120" spans="1:9" s="43" customFormat="1" ht="15" customHeight="1" x14ac:dyDescent="0.2">
      <c r="A120" s="390">
        <f>'Übersicht TN-StEK'!A1114</f>
        <v>0</v>
      </c>
      <c r="B120" s="391">
        <f>IF('Übersicht TN-StEK'!D1114="",'Übersicht TN-StEK'!B1114,'Übersicht TN-StEK'!D1114)</f>
        <v>0</v>
      </c>
      <c r="C120" s="392">
        <f>'Übersicht TN-StEK'!H1114</f>
        <v>0</v>
      </c>
      <c r="D120" s="393">
        <f>IF(C120=0,0,IF(Verfahren=1,$F$4,ROUND('Übersicht TN-StEK'!E1114*'Übersicht TN-StEK'!I1114,2)))</f>
        <v>0</v>
      </c>
      <c r="E120" s="393">
        <f t="shared" si="1"/>
        <v>0</v>
      </c>
      <c r="H120" s="282"/>
      <c r="I120" s="282"/>
    </row>
    <row r="121" spans="1:9" s="43" customFormat="1" ht="15" customHeight="1" x14ac:dyDescent="0.2">
      <c r="A121" s="390">
        <f>'Übersicht TN-StEK'!A1115</f>
        <v>0</v>
      </c>
      <c r="B121" s="391">
        <f>IF('Übersicht TN-StEK'!D1115="",'Übersicht TN-StEK'!B1115,'Übersicht TN-StEK'!D1115)</f>
        <v>0</v>
      </c>
      <c r="C121" s="392">
        <f>'Übersicht TN-StEK'!H1115</f>
        <v>0</v>
      </c>
      <c r="D121" s="393">
        <f>IF(C121=0,0,IF(Verfahren=1,$F$4,ROUND('Übersicht TN-StEK'!E1115*'Übersicht TN-StEK'!I1115,2)))</f>
        <v>0</v>
      </c>
      <c r="E121" s="393">
        <f t="shared" si="1"/>
        <v>0</v>
      </c>
      <c r="H121" s="282"/>
      <c r="I121" s="282"/>
    </row>
    <row r="122" spans="1:9" s="43" customFormat="1" ht="15" customHeight="1" x14ac:dyDescent="0.2">
      <c r="A122" s="390">
        <f>'Übersicht TN-StEK'!A1116</f>
        <v>0</v>
      </c>
      <c r="B122" s="391">
        <f>IF('Übersicht TN-StEK'!D1116="",'Übersicht TN-StEK'!B1116,'Übersicht TN-StEK'!D1116)</f>
        <v>0</v>
      </c>
      <c r="C122" s="392">
        <f>'Übersicht TN-StEK'!H1116</f>
        <v>0</v>
      </c>
      <c r="D122" s="393">
        <f>IF(C122=0,0,IF(Verfahren=1,$F$4,ROUND('Übersicht TN-StEK'!E1116*'Übersicht TN-StEK'!I1116,2)))</f>
        <v>0</v>
      </c>
      <c r="E122" s="393">
        <f t="shared" si="1"/>
        <v>0</v>
      </c>
      <c r="H122" s="282"/>
      <c r="I122" s="282"/>
    </row>
    <row r="123" spans="1:9" s="43" customFormat="1" ht="15" customHeight="1" x14ac:dyDescent="0.2">
      <c r="A123" s="390">
        <f>'Übersicht TN-StEK'!A1117</f>
        <v>0</v>
      </c>
      <c r="B123" s="391">
        <f>IF('Übersicht TN-StEK'!D1117="",'Übersicht TN-StEK'!B1117,'Übersicht TN-StEK'!D1117)</f>
        <v>0</v>
      </c>
      <c r="C123" s="392">
        <f>'Übersicht TN-StEK'!H1117</f>
        <v>0</v>
      </c>
      <c r="D123" s="393">
        <f>IF(C123=0,0,IF(Verfahren=1,$F$4,ROUND('Übersicht TN-StEK'!E1117*'Übersicht TN-StEK'!I1117,2)))</f>
        <v>0</v>
      </c>
      <c r="E123" s="393">
        <f t="shared" si="1"/>
        <v>0</v>
      </c>
      <c r="H123" s="282"/>
      <c r="I123" s="282"/>
    </row>
    <row r="124" spans="1:9" s="43" customFormat="1" ht="15" customHeight="1" x14ac:dyDescent="0.2">
      <c r="A124" s="390">
        <f>'Übersicht TN-StEK'!A1118</f>
        <v>0</v>
      </c>
      <c r="B124" s="391">
        <f>IF('Übersicht TN-StEK'!D1118="",'Übersicht TN-StEK'!B1118,'Übersicht TN-StEK'!D1118)</f>
        <v>0</v>
      </c>
      <c r="C124" s="392">
        <f>'Übersicht TN-StEK'!H1118</f>
        <v>0</v>
      </c>
      <c r="D124" s="393">
        <f>IF(C124=0,0,IF(Verfahren=1,$F$4,ROUND('Übersicht TN-StEK'!E1118*'Übersicht TN-StEK'!I1118,2)))</f>
        <v>0</v>
      </c>
      <c r="E124" s="393">
        <f t="shared" si="1"/>
        <v>0</v>
      </c>
      <c r="H124" s="282"/>
      <c r="I124" s="282"/>
    </row>
    <row r="125" spans="1:9" s="43" customFormat="1" ht="15" customHeight="1" x14ac:dyDescent="0.2">
      <c r="A125" s="390">
        <f>'Übersicht TN-StEK'!A1119</f>
        <v>0</v>
      </c>
      <c r="B125" s="391">
        <f>IF('Übersicht TN-StEK'!D1119="",'Übersicht TN-StEK'!B1119,'Übersicht TN-StEK'!D1119)</f>
        <v>0</v>
      </c>
      <c r="C125" s="392">
        <f>'Übersicht TN-StEK'!H1119</f>
        <v>0</v>
      </c>
      <c r="D125" s="393">
        <f>IF(C125=0,0,IF(Verfahren=1,$F$4,ROUND('Übersicht TN-StEK'!E1119*'Übersicht TN-StEK'!I1119,2)))</f>
        <v>0</v>
      </c>
      <c r="E125" s="393">
        <f t="shared" si="1"/>
        <v>0</v>
      </c>
      <c r="H125" s="282"/>
      <c r="I125" s="282"/>
    </row>
    <row r="126" spans="1:9" s="43" customFormat="1" ht="15" customHeight="1" x14ac:dyDescent="0.2">
      <c r="A126" s="390">
        <f>'Übersicht TN-StEK'!A1120</f>
        <v>0</v>
      </c>
      <c r="B126" s="391">
        <f>IF('Übersicht TN-StEK'!D1120="",'Übersicht TN-StEK'!B1120,'Übersicht TN-StEK'!D1120)</f>
        <v>0</v>
      </c>
      <c r="C126" s="392">
        <f>'Übersicht TN-StEK'!H1120</f>
        <v>0</v>
      </c>
      <c r="D126" s="393">
        <f>IF(C126=0,0,IF(Verfahren=1,$F$4,ROUND('Übersicht TN-StEK'!E1120*'Übersicht TN-StEK'!I1120,2)))</f>
        <v>0</v>
      </c>
      <c r="E126" s="393">
        <f t="shared" si="1"/>
        <v>0</v>
      </c>
      <c r="H126" s="282"/>
      <c r="I126" s="282"/>
    </row>
    <row r="127" spans="1:9" s="43" customFormat="1" ht="15" customHeight="1" x14ac:dyDescent="0.2">
      <c r="A127" s="390">
        <f>'Übersicht TN-StEK'!A1121</f>
        <v>0</v>
      </c>
      <c r="B127" s="391">
        <f>IF('Übersicht TN-StEK'!D1121="",'Übersicht TN-StEK'!B1121,'Übersicht TN-StEK'!D1121)</f>
        <v>0</v>
      </c>
      <c r="C127" s="392">
        <f>'Übersicht TN-StEK'!H1121</f>
        <v>0</v>
      </c>
      <c r="D127" s="393">
        <f>IF(C127=0,0,IF(Verfahren=1,$F$4,ROUND('Übersicht TN-StEK'!E1121*'Übersicht TN-StEK'!I1121,2)))</f>
        <v>0</v>
      </c>
      <c r="E127" s="393">
        <f t="shared" si="1"/>
        <v>0</v>
      </c>
      <c r="H127" s="282"/>
      <c r="I127" s="282"/>
    </row>
    <row r="128" spans="1:9" s="43" customFormat="1" ht="15" customHeight="1" x14ac:dyDescent="0.2">
      <c r="A128" s="390">
        <f>'Übersicht TN-StEK'!A1122</f>
        <v>0</v>
      </c>
      <c r="B128" s="391">
        <f>IF('Übersicht TN-StEK'!D1122="",'Übersicht TN-StEK'!B1122,'Übersicht TN-StEK'!D1122)</f>
        <v>0</v>
      </c>
      <c r="C128" s="392">
        <f>'Übersicht TN-StEK'!H1122</f>
        <v>0</v>
      </c>
      <c r="D128" s="393">
        <f>IF(C128=0,0,IF(Verfahren=1,$F$4,ROUND('Übersicht TN-StEK'!E1122*'Übersicht TN-StEK'!I1122,2)))</f>
        <v>0</v>
      </c>
      <c r="E128" s="393">
        <f t="shared" si="1"/>
        <v>0</v>
      </c>
      <c r="H128" s="282"/>
      <c r="I128" s="282"/>
    </row>
    <row r="129" spans="1:9" s="43" customFormat="1" ht="15" customHeight="1" x14ac:dyDescent="0.2">
      <c r="A129" s="390">
        <f>'Übersicht TN-StEK'!A1123</f>
        <v>0</v>
      </c>
      <c r="B129" s="391">
        <f>IF('Übersicht TN-StEK'!D1123="",'Übersicht TN-StEK'!B1123,'Übersicht TN-StEK'!D1123)</f>
        <v>0</v>
      </c>
      <c r="C129" s="392">
        <f>'Übersicht TN-StEK'!H1123</f>
        <v>0</v>
      </c>
      <c r="D129" s="393">
        <f>IF(C129=0,0,IF(Verfahren=1,$F$4,ROUND('Übersicht TN-StEK'!E1123*'Übersicht TN-StEK'!I1123,2)))</f>
        <v>0</v>
      </c>
      <c r="E129" s="393">
        <f t="shared" si="1"/>
        <v>0</v>
      </c>
      <c r="H129" s="282"/>
      <c r="I129" s="282"/>
    </row>
    <row r="130" spans="1:9" s="43" customFormat="1" ht="15" customHeight="1" x14ac:dyDescent="0.2">
      <c r="A130" s="390">
        <f>'Übersicht TN-StEK'!A1124</f>
        <v>0</v>
      </c>
      <c r="B130" s="391">
        <f>IF('Übersicht TN-StEK'!D1124="",'Übersicht TN-StEK'!B1124,'Übersicht TN-StEK'!D1124)</f>
        <v>0</v>
      </c>
      <c r="C130" s="392">
        <f>'Übersicht TN-StEK'!H1124</f>
        <v>0</v>
      </c>
      <c r="D130" s="393">
        <f>IF(C130=0,0,IF(Verfahren=1,$F$4,ROUND('Übersicht TN-StEK'!E1124*'Übersicht TN-StEK'!I1124,2)))</f>
        <v>0</v>
      </c>
      <c r="E130" s="393">
        <f t="shared" si="1"/>
        <v>0</v>
      </c>
      <c r="H130" s="282"/>
      <c r="I130" s="282"/>
    </row>
    <row r="131" spans="1:9" s="43" customFormat="1" ht="15" customHeight="1" x14ac:dyDescent="0.2">
      <c r="A131" s="390">
        <f>'Übersicht TN-StEK'!A1125</f>
        <v>0</v>
      </c>
      <c r="B131" s="391">
        <f>IF('Übersicht TN-StEK'!D1125="",'Übersicht TN-StEK'!B1125,'Übersicht TN-StEK'!D1125)</f>
        <v>0</v>
      </c>
      <c r="C131" s="392">
        <f>'Übersicht TN-StEK'!H1125</f>
        <v>0</v>
      </c>
      <c r="D131" s="393">
        <f>IF(C131=0,0,IF(Verfahren=1,$F$4,ROUND('Übersicht TN-StEK'!E1125*'Übersicht TN-StEK'!I1125,2)))</f>
        <v>0</v>
      </c>
      <c r="E131" s="393">
        <f t="shared" si="1"/>
        <v>0</v>
      </c>
      <c r="H131" s="282"/>
      <c r="I131" s="282"/>
    </row>
    <row r="132" spans="1:9" s="43" customFormat="1" ht="15" customHeight="1" x14ac:dyDescent="0.2">
      <c r="A132" s="390">
        <f>'Übersicht TN-StEK'!A1126</f>
        <v>0</v>
      </c>
      <c r="B132" s="391">
        <f>IF('Übersicht TN-StEK'!D1126="",'Übersicht TN-StEK'!B1126,'Übersicht TN-StEK'!D1126)</f>
        <v>0</v>
      </c>
      <c r="C132" s="392">
        <f>'Übersicht TN-StEK'!H1126</f>
        <v>0</v>
      </c>
      <c r="D132" s="393">
        <f>IF(C132=0,0,IF(Verfahren=1,$F$4,ROUND('Übersicht TN-StEK'!E1126*'Übersicht TN-StEK'!I1126,2)))</f>
        <v>0</v>
      </c>
      <c r="E132" s="393">
        <f t="shared" si="1"/>
        <v>0</v>
      </c>
      <c r="H132" s="282"/>
      <c r="I132" s="282"/>
    </row>
    <row r="133" spans="1:9" s="43" customFormat="1" ht="15" customHeight="1" x14ac:dyDescent="0.2">
      <c r="A133" s="390">
        <f>'Übersicht TN-StEK'!A1127</f>
        <v>0</v>
      </c>
      <c r="B133" s="391">
        <f>IF('Übersicht TN-StEK'!D1127="",'Übersicht TN-StEK'!B1127,'Übersicht TN-StEK'!D1127)</f>
        <v>0</v>
      </c>
      <c r="C133" s="392">
        <f>'Übersicht TN-StEK'!H1127</f>
        <v>0</v>
      </c>
      <c r="D133" s="393">
        <f>IF(C133=0,0,IF(Verfahren=1,$F$4,ROUND('Übersicht TN-StEK'!E1127*'Übersicht TN-StEK'!I1127,2)))</f>
        <v>0</v>
      </c>
      <c r="E133" s="393">
        <f t="shared" si="1"/>
        <v>0</v>
      </c>
      <c r="H133" s="282"/>
      <c r="I133" s="282"/>
    </row>
    <row r="134" spans="1:9" s="43" customFormat="1" ht="15" customHeight="1" x14ac:dyDescent="0.2">
      <c r="A134" s="390">
        <f>'Übersicht TN-StEK'!A1128</f>
        <v>0</v>
      </c>
      <c r="B134" s="391">
        <f>IF('Übersicht TN-StEK'!D1128="",'Übersicht TN-StEK'!B1128,'Übersicht TN-StEK'!D1128)</f>
        <v>0</v>
      </c>
      <c r="C134" s="392">
        <f>'Übersicht TN-StEK'!H1128</f>
        <v>0</v>
      </c>
      <c r="D134" s="393">
        <f>IF(C134=0,0,IF(Verfahren=1,$F$4,ROUND('Übersicht TN-StEK'!E1128*'Übersicht TN-StEK'!I1128,2)))</f>
        <v>0</v>
      </c>
      <c r="E134" s="393">
        <f t="shared" si="1"/>
        <v>0</v>
      </c>
      <c r="H134" s="282"/>
      <c r="I134" s="282"/>
    </row>
    <row r="135" spans="1:9" s="43" customFormat="1" ht="15" customHeight="1" x14ac:dyDescent="0.2">
      <c r="A135" s="390">
        <f>'Übersicht TN-StEK'!A1129</f>
        <v>0</v>
      </c>
      <c r="B135" s="391">
        <f>IF('Übersicht TN-StEK'!D1129="",'Übersicht TN-StEK'!B1129,'Übersicht TN-StEK'!D1129)</f>
        <v>0</v>
      </c>
      <c r="C135" s="392">
        <f>'Übersicht TN-StEK'!H1129</f>
        <v>0</v>
      </c>
      <c r="D135" s="393">
        <f>IF(C135=0,0,IF(Verfahren=1,$F$4,ROUND('Übersicht TN-StEK'!E1129*'Übersicht TN-StEK'!I1129,2)))</f>
        <v>0</v>
      </c>
      <c r="E135" s="393">
        <f t="shared" si="1"/>
        <v>0</v>
      </c>
      <c r="H135" s="282"/>
      <c r="I135" s="282"/>
    </row>
    <row r="136" spans="1:9" s="43" customFormat="1" ht="15" customHeight="1" x14ac:dyDescent="0.2">
      <c r="A136" s="390">
        <f>'Übersicht TN-StEK'!A1130</f>
        <v>0</v>
      </c>
      <c r="B136" s="391">
        <f>IF('Übersicht TN-StEK'!D1130="",'Übersicht TN-StEK'!B1130,'Übersicht TN-StEK'!D1130)</f>
        <v>0</v>
      </c>
      <c r="C136" s="392">
        <f>'Übersicht TN-StEK'!H1130</f>
        <v>0</v>
      </c>
      <c r="D136" s="393">
        <f>IF(C136=0,0,IF(Verfahren=1,$F$4,ROUND('Übersicht TN-StEK'!E1130*'Übersicht TN-StEK'!I1130,2)))</f>
        <v>0</v>
      </c>
      <c r="E136" s="393">
        <f t="shared" si="1"/>
        <v>0</v>
      </c>
      <c r="H136" s="282"/>
      <c r="I136" s="282"/>
    </row>
    <row r="137" spans="1:9" s="43" customFormat="1" ht="15" customHeight="1" x14ac:dyDescent="0.2">
      <c r="A137" s="390">
        <f>'Übersicht TN-StEK'!A1131</f>
        <v>0</v>
      </c>
      <c r="B137" s="391">
        <f>IF('Übersicht TN-StEK'!D1131="",'Übersicht TN-StEK'!B1131,'Übersicht TN-StEK'!D1131)</f>
        <v>0</v>
      </c>
      <c r="C137" s="392">
        <f>'Übersicht TN-StEK'!H1131</f>
        <v>0</v>
      </c>
      <c r="D137" s="393">
        <f>IF(C137=0,0,IF(Verfahren=1,$F$4,ROUND('Übersicht TN-StEK'!E1131*'Übersicht TN-StEK'!I1131,2)))</f>
        <v>0</v>
      </c>
      <c r="E137" s="393">
        <f t="shared" si="1"/>
        <v>0</v>
      </c>
      <c r="H137" s="282"/>
      <c r="I137" s="282"/>
    </row>
    <row r="138" spans="1:9" s="43" customFormat="1" ht="15" customHeight="1" x14ac:dyDescent="0.2">
      <c r="A138" s="390">
        <f>'Übersicht TN-StEK'!A1132</f>
        <v>0</v>
      </c>
      <c r="B138" s="391">
        <f>IF('Übersicht TN-StEK'!D1132="",'Übersicht TN-StEK'!B1132,'Übersicht TN-StEK'!D1132)</f>
        <v>0</v>
      </c>
      <c r="C138" s="392">
        <f>'Übersicht TN-StEK'!H1132</f>
        <v>0</v>
      </c>
      <c r="D138" s="393">
        <f>IF(C138=0,0,IF(Verfahren=1,$F$4,ROUND('Übersicht TN-StEK'!E1132*'Übersicht TN-StEK'!I1132,2)))</f>
        <v>0</v>
      </c>
      <c r="E138" s="393">
        <f t="shared" si="1"/>
        <v>0</v>
      </c>
      <c r="H138" s="282"/>
      <c r="I138" s="282"/>
    </row>
    <row r="139" spans="1:9" s="43" customFormat="1" ht="15" customHeight="1" x14ac:dyDescent="0.2">
      <c r="A139" s="390">
        <f>'Übersicht TN-StEK'!A1133</f>
        <v>0</v>
      </c>
      <c r="B139" s="391">
        <f>IF('Übersicht TN-StEK'!D1133="",'Übersicht TN-StEK'!B1133,'Übersicht TN-StEK'!D1133)</f>
        <v>0</v>
      </c>
      <c r="C139" s="392">
        <f>'Übersicht TN-StEK'!H1133</f>
        <v>0</v>
      </c>
      <c r="D139" s="393">
        <f>IF(C139=0,0,IF(Verfahren=1,$F$4,ROUND('Übersicht TN-StEK'!E1133*'Übersicht TN-StEK'!I1133,2)))</f>
        <v>0</v>
      </c>
      <c r="E139" s="393">
        <f t="shared" si="1"/>
        <v>0</v>
      </c>
      <c r="H139" s="282"/>
      <c r="I139" s="282"/>
    </row>
    <row r="140" spans="1:9" s="43" customFormat="1" ht="15" customHeight="1" x14ac:dyDescent="0.2">
      <c r="A140" s="390">
        <f>'Übersicht TN-StEK'!A1134</f>
        <v>0</v>
      </c>
      <c r="B140" s="391">
        <f>IF('Übersicht TN-StEK'!D1134="",'Übersicht TN-StEK'!B1134,'Übersicht TN-StEK'!D1134)</f>
        <v>0</v>
      </c>
      <c r="C140" s="392">
        <f>'Übersicht TN-StEK'!H1134</f>
        <v>0</v>
      </c>
      <c r="D140" s="393">
        <f>IF(C140=0,0,IF(Verfahren=1,$F$4,ROUND('Übersicht TN-StEK'!E1134*'Übersicht TN-StEK'!I1134,2)))</f>
        <v>0</v>
      </c>
      <c r="E140" s="393">
        <f t="shared" si="1"/>
        <v>0</v>
      </c>
      <c r="H140" s="282"/>
      <c r="I140" s="282"/>
    </row>
    <row r="141" spans="1:9" s="43" customFormat="1" ht="15" customHeight="1" x14ac:dyDescent="0.2">
      <c r="A141" s="390">
        <f>'Übersicht TN-StEK'!A1135</f>
        <v>0</v>
      </c>
      <c r="B141" s="391">
        <f>IF('Übersicht TN-StEK'!D1135="",'Übersicht TN-StEK'!B1135,'Übersicht TN-StEK'!D1135)</f>
        <v>0</v>
      </c>
      <c r="C141" s="392">
        <f>'Übersicht TN-StEK'!H1135</f>
        <v>0</v>
      </c>
      <c r="D141" s="393">
        <f>IF(C141=0,0,IF(Verfahren=1,$F$4,ROUND('Übersicht TN-StEK'!E1135*'Übersicht TN-StEK'!I1135,2)))</f>
        <v>0</v>
      </c>
      <c r="E141" s="393">
        <f t="shared" si="1"/>
        <v>0</v>
      </c>
      <c r="H141" s="282"/>
      <c r="I141" s="282"/>
    </row>
    <row r="142" spans="1:9" s="43" customFormat="1" ht="15" customHeight="1" x14ac:dyDescent="0.2">
      <c r="A142" s="390">
        <f>'Übersicht TN-StEK'!A1136</f>
        <v>0</v>
      </c>
      <c r="B142" s="391">
        <f>IF('Übersicht TN-StEK'!D1136="",'Übersicht TN-StEK'!B1136,'Übersicht TN-StEK'!D1136)</f>
        <v>0</v>
      </c>
      <c r="C142" s="392">
        <f>'Übersicht TN-StEK'!H1136</f>
        <v>0</v>
      </c>
      <c r="D142" s="393">
        <f>IF(C142=0,0,IF(Verfahren=1,$F$4,ROUND('Übersicht TN-StEK'!E1136*'Übersicht TN-StEK'!I1136,2)))</f>
        <v>0</v>
      </c>
      <c r="E142" s="393">
        <f t="shared" si="1"/>
        <v>0</v>
      </c>
      <c r="H142" s="282"/>
      <c r="I142" s="282"/>
    </row>
    <row r="143" spans="1:9" s="43" customFormat="1" ht="15" customHeight="1" x14ac:dyDescent="0.2">
      <c r="A143" s="390">
        <f>'Übersicht TN-StEK'!A1137</f>
        <v>0</v>
      </c>
      <c r="B143" s="391">
        <f>IF('Übersicht TN-StEK'!D1137="",'Übersicht TN-StEK'!B1137,'Übersicht TN-StEK'!D1137)</f>
        <v>0</v>
      </c>
      <c r="C143" s="392">
        <f>'Übersicht TN-StEK'!H1137</f>
        <v>0</v>
      </c>
      <c r="D143" s="393">
        <f>IF(C143=0,0,IF(Verfahren=1,$F$4,ROUND('Übersicht TN-StEK'!E1137*'Übersicht TN-StEK'!I1137,2)))</f>
        <v>0</v>
      </c>
      <c r="E143" s="393">
        <f t="shared" si="1"/>
        <v>0</v>
      </c>
      <c r="H143" s="282"/>
      <c r="I143" s="282"/>
    </row>
    <row r="144" spans="1:9" s="43" customFormat="1" ht="15" customHeight="1" x14ac:dyDescent="0.2">
      <c r="A144" s="390">
        <f>'Übersicht TN-StEK'!A1138</f>
        <v>0</v>
      </c>
      <c r="B144" s="391">
        <f>IF('Übersicht TN-StEK'!D1138="",'Übersicht TN-StEK'!B1138,'Übersicht TN-StEK'!D1138)</f>
        <v>0</v>
      </c>
      <c r="C144" s="392">
        <f>'Übersicht TN-StEK'!H1138</f>
        <v>0</v>
      </c>
      <c r="D144" s="393">
        <f>IF(C144=0,0,IF(Verfahren=1,$F$4,ROUND('Übersicht TN-StEK'!E1138*'Übersicht TN-StEK'!I1138,2)))</f>
        <v>0</v>
      </c>
      <c r="E144" s="393">
        <f t="shared" si="1"/>
        <v>0</v>
      </c>
      <c r="H144" s="282"/>
      <c r="I144" s="282"/>
    </row>
    <row r="145" spans="1:9" s="43" customFormat="1" ht="15" customHeight="1" x14ac:dyDescent="0.2">
      <c r="A145" s="390">
        <f>'Übersicht TN-StEK'!A1139</f>
        <v>0</v>
      </c>
      <c r="B145" s="391">
        <f>IF('Übersicht TN-StEK'!D1139="",'Übersicht TN-StEK'!B1139,'Übersicht TN-StEK'!D1139)</f>
        <v>0</v>
      </c>
      <c r="C145" s="392">
        <f>'Übersicht TN-StEK'!H1139</f>
        <v>0</v>
      </c>
      <c r="D145" s="393">
        <f>IF(C145=0,0,IF(Verfahren=1,$F$4,ROUND('Übersicht TN-StEK'!E1139*'Übersicht TN-StEK'!I1139,2)))</f>
        <v>0</v>
      </c>
      <c r="E145" s="393">
        <f t="shared" si="1"/>
        <v>0</v>
      </c>
      <c r="H145" s="282"/>
      <c r="I145" s="282"/>
    </row>
    <row r="146" spans="1:9" s="43" customFormat="1" ht="15" customHeight="1" x14ac:dyDescent="0.2">
      <c r="A146" s="390">
        <f>'Übersicht TN-StEK'!A1140</f>
        <v>0</v>
      </c>
      <c r="B146" s="391">
        <f>IF('Übersicht TN-StEK'!D1140="",'Übersicht TN-StEK'!B1140,'Übersicht TN-StEK'!D1140)</f>
        <v>0</v>
      </c>
      <c r="C146" s="392">
        <f>'Übersicht TN-StEK'!H1140</f>
        <v>0</v>
      </c>
      <c r="D146" s="393">
        <f>IF(C146=0,0,IF(Verfahren=1,$F$4,ROUND('Übersicht TN-StEK'!E1140*'Übersicht TN-StEK'!I1140,2)))</f>
        <v>0</v>
      </c>
      <c r="E146" s="393">
        <f t="shared" si="1"/>
        <v>0</v>
      </c>
      <c r="H146" s="282"/>
      <c r="I146" s="282"/>
    </row>
    <row r="147" spans="1:9" s="43" customFormat="1" ht="15" customHeight="1" x14ac:dyDescent="0.2">
      <c r="A147" s="390">
        <f>'Übersicht TN-StEK'!A1141</f>
        <v>0</v>
      </c>
      <c r="B147" s="391">
        <f>IF('Übersicht TN-StEK'!D1141="",'Übersicht TN-StEK'!B1141,'Übersicht TN-StEK'!D1141)</f>
        <v>0</v>
      </c>
      <c r="C147" s="392">
        <f>'Übersicht TN-StEK'!H1141</f>
        <v>0</v>
      </c>
      <c r="D147" s="393">
        <f>IF(C147=0,0,IF(Verfahren=1,$F$4,ROUND('Übersicht TN-StEK'!E1141*'Übersicht TN-StEK'!I1141,2)))</f>
        <v>0</v>
      </c>
      <c r="E147" s="393">
        <f t="shared" si="1"/>
        <v>0</v>
      </c>
      <c r="H147" s="282"/>
      <c r="I147" s="282"/>
    </row>
    <row r="148" spans="1:9" s="43" customFormat="1" ht="15" customHeight="1" x14ac:dyDescent="0.2">
      <c r="A148" s="390">
        <f>'Übersicht TN-StEK'!A1142</f>
        <v>0</v>
      </c>
      <c r="B148" s="391">
        <f>IF('Übersicht TN-StEK'!D1142="",'Übersicht TN-StEK'!B1142,'Übersicht TN-StEK'!D1142)</f>
        <v>0</v>
      </c>
      <c r="C148" s="392">
        <f>'Übersicht TN-StEK'!H1142</f>
        <v>0</v>
      </c>
      <c r="D148" s="393">
        <f>IF(C148=0,0,IF(Verfahren=1,$F$4,ROUND('Übersicht TN-StEK'!E1142*'Übersicht TN-StEK'!I1142,2)))</f>
        <v>0</v>
      </c>
      <c r="E148" s="393">
        <f t="shared" si="1"/>
        <v>0</v>
      </c>
      <c r="H148" s="282"/>
      <c r="I148" s="282"/>
    </row>
    <row r="149" spans="1:9" s="43" customFormat="1" ht="15" customHeight="1" x14ac:dyDescent="0.2">
      <c r="A149" s="390">
        <f>'Übersicht TN-StEK'!A1143</f>
        <v>0</v>
      </c>
      <c r="B149" s="391">
        <f>IF('Übersicht TN-StEK'!D1143="",'Übersicht TN-StEK'!B1143,'Übersicht TN-StEK'!D1143)</f>
        <v>0</v>
      </c>
      <c r="C149" s="392">
        <f>'Übersicht TN-StEK'!H1143</f>
        <v>0</v>
      </c>
      <c r="D149" s="393">
        <f>IF(C149=0,0,IF(Verfahren=1,$F$4,ROUND('Übersicht TN-StEK'!E1143*'Übersicht TN-StEK'!I1143,2)))</f>
        <v>0</v>
      </c>
      <c r="E149" s="393">
        <f t="shared" ref="E149:E212" si="2">ROUND(D149*C149,2)</f>
        <v>0</v>
      </c>
      <c r="H149" s="282"/>
      <c r="I149" s="282"/>
    </row>
    <row r="150" spans="1:9" s="43" customFormat="1" ht="15" customHeight="1" x14ac:dyDescent="0.2">
      <c r="A150" s="390">
        <f>'Übersicht TN-StEK'!A1144</f>
        <v>0</v>
      </c>
      <c r="B150" s="391">
        <f>IF('Übersicht TN-StEK'!D1144="",'Übersicht TN-StEK'!B1144,'Übersicht TN-StEK'!D1144)</f>
        <v>0</v>
      </c>
      <c r="C150" s="392">
        <f>'Übersicht TN-StEK'!H1144</f>
        <v>0</v>
      </c>
      <c r="D150" s="393">
        <f>IF(C150=0,0,IF(Verfahren=1,$F$4,ROUND('Übersicht TN-StEK'!E1144*'Übersicht TN-StEK'!I1144,2)))</f>
        <v>0</v>
      </c>
      <c r="E150" s="393">
        <f t="shared" si="2"/>
        <v>0</v>
      </c>
      <c r="H150" s="282"/>
      <c r="I150" s="282"/>
    </row>
    <row r="151" spans="1:9" s="43" customFormat="1" ht="15" customHeight="1" x14ac:dyDescent="0.2">
      <c r="A151" s="390">
        <f>'Übersicht TN-StEK'!A1145</f>
        <v>0</v>
      </c>
      <c r="B151" s="391">
        <f>IF('Übersicht TN-StEK'!D1145="",'Übersicht TN-StEK'!B1145,'Übersicht TN-StEK'!D1145)</f>
        <v>0</v>
      </c>
      <c r="C151" s="392">
        <f>'Übersicht TN-StEK'!H1145</f>
        <v>0</v>
      </c>
      <c r="D151" s="393">
        <f>IF(C151=0,0,IF(Verfahren=1,$F$4,ROUND('Übersicht TN-StEK'!E1145*'Übersicht TN-StEK'!I1145,2)))</f>
        <v>0</v>
      </c>
      <c r="E151" s="393">
        <f t="shared" si="2"/>
        <v>0</v>
      </c>
      <c r="H151" s="282"/>
      <c r="I151" s="282"/>
    </row>
    <row r="152" spans="1:9" s="43" customFormat="1" ht="15" customHeight="1" x14ac:dyDescent="0.2">
      <c r="A152" s="390">
        <f>'Übersicht TN-StEK'!A1146</f>
        <v>0</v>
      </c>
      <c r="B152" s="391">
        <f>IF('Übersicht TN-StEK'!D1146="",'Übersicht TN-StEK'!B1146,'Übersicht TN-StEK'!D1146)</f>
        <v>0</v>
      </c>
      <c r="C152" s="392">
        <f>'Übersicht TN-StEK'!H1146</f>
        <v>0</v>
      </c>
      <c r="D152" s="393">
        <f>IF(C152=0,0,IF(Verfahren=1,$F$4,ROUND('Übersicht TN-StEK'!E1146*'Übersicht TN-StEK'!I1146,2)))</f>
        <v>0</v>
      </c>
      <c r="E152" s="393">
        <f t="shared" si="2"/>
        <v>0</v>
      </c>
      <c r="H152" s="282"/>
      <c r="I152" s="282"/>
    </row>
    <row r="153" spans="1:9" s="43" customFormat="1" ht="15" customHeight="1" x14ac:dyDescent="0.2">
      <c r="A153" s="390">
        <f>'Übersicht TN-StEK'!A1147</f>
        <v>0</v>
      </c>
      <c r="B153" s="391">
        <f>IF('Übersicht TN-StEK'!D1147="",'Übersicht TN-StEK'!B1147,'Übersicht TN-StEK'!D1147)</f>
        <v>0</v>
      </c>
      <c r="C153" s="392">
        <f>'Übersicht TN-StEK'!H1147</f>
        <v>0</v>
      </c>
      <c r="D153" s="393">
        <f>IF(C153=0,0,IF(Verfahren=1,$F$4,ROUND('Übersicht TN-StEK'!E1147*'Übersicht TN-StEK'!I1147,2)))</f>
        <v>0</v>
      </c>
      <c r="E153" s="393">
        <f t="shared" si="2"/>
        <v>0</v>
      </c>
      <c r="H153" s="282"/>
      <c r="I153" s="282"/>
    </row>
    <row r="154" spans="1:9" s="43" customFormat="1" ht="15" customHeight="1" x14ac:dyDescent="0.2">
      <c r="A154" s="390">
        <f>'Übersicht TN-StEK'!A1148</f>
        <v>0</v>
      </c>
      <c r="B154" s="391">
        <f>IF('Übersicht TN-StEK'!D1148="",'Übersicht TN-StEK'!B1148,'Übersicht TN-StEK'!D1148)</f>
        <v>0</v>
      </c>
      <c r="C154" s="392">
        <f>'Übersicht TN-StEK'!H1148</f>
        <v>0</v>
      </c>
      <c r="D154" s="393">
        <f>IF(C154=0,0,IF(Verfahren=1,$F$4,ROUND('Übersicht TN-StEK'!E1148*'Übersicht TN-StEK'!I1148,2)))</f>
        <v>0</v>
      </c>
      <c r="E154" s="393">
        <f t="shared" si="2"/>
        <v>0</v>
      </c>
      <c r="H154" s="282"/>
      <c r="I154" s="282"/>
    </row>
    <row r="155" spans="1:9" s="43" customFormat="1" ht="15" customHeight="1" x14ac:dyDescent="0.2">
      <c r="A155" s="390">
        <f>'Übersicht TN-StEK'!A1149</f>
        <v>0</v>
      </c>
      <c r="B155" s="391">
        <f>IF('Übersicht TN-StEK'!D1149="",'Übersicht TN-StEK'!B1149,'Übersicht TN-StEK'!D1149)</f>
        <v>0</v>
      </c>
      <c r="C155" s="392">
        <f>'Übersicht TN-StEK'!H1149</f>
        <v>0</v>
      </c>
      <c r="D155" s="393">
        <f>IF(C155=0,0,IF(Verfahren=1,$F$4,ROUND('Übersicht TN-StEK'!E1149*'Übersicht TN-StEK'!I1149,2)))</f>
        <v>0</v>
      </c>
      <c r="E155" s="393">
        <f t="shared" si="2"/>
        <v>0</v>
      </c>
      <c r="H155" s="282"/>
      <c r="I155" s="282"/>
    </row>
    <row r="156" spans="1:9" s="43" customFormat="1" ht="15" customHeight="1" x14ac:dyDescent="0.2">
      <c r="A156" s="390">
        <f>'Übersicht TN-StEK'!A1150</f>
        <v>0</v>
      </c>
      <c r="B156" s="391">
        <f>IF('Übersicht TN-StEK'!D1150="",'Übersicht TN-StEK'!B1150,'Übersicht TN-StEK'!D1150)</f>
        <v>0</v>
      </c>
      <c r="C156" s="392">
        <f>'Übersicht TN-StEK'!H1150</f>
        <v>0</v>
      </c>
      <c r="D156" s="393">
        <f>IF(C156=0,0,IF(Verfahren=1,$F$4,ROUND('Übersicht TN-StEK'!E1150*'Übersicht TN-StEK'!I1150,2)))</f>
        <v>0</v>
      </c>
      <c r="E156" s="393">
        <f t="shared" si="2"/>
        <v>0</v>
      </c>
      <c r="H156" s="282"/>
      <c r="I156" s="282"/>
    </row>
    <row r="157" spans="1:9" s="43" customFormat="1" ht="15" customHeight="1" x14ac:dyDescent="0.2">
      <c r="A157" s="390">
        <f>'Übersicht TN-StEK'!A1151</f>
        <v>0</v>
      </c>
      <c r="B157" s="391">
        <f>IF('Übersicht TN-StEK'!D1151="",'Übersicht TN-StEK'!B1151,'Übersicht TN-StEK'!D1151)</f>
        <v>0</v>
      </c>
      <c r="C157" s="392">
        <f>'Übersicht TN-StEK'!H1151</f>
        <v>0</v>
      </c>
      <c r="D157" s="393">
        <f>IF(C157=0,0,IF(Verfahren=1,$F$4,ROUND('Übersicht TN-StEK'!E1151*'Übersicht TN-StEK'!I1151,2)))</f>
        <v>0</v>
      </c>
      <c r="E157" s="393">
        <f t="shared" si="2"/>
        <v>0</v>
      </c>
      <c r="H157" s="282"/>
      <c r="I157" s="282"/>
    </row>
    <row r="158" spans="1:9" s="43" customFormat="1" ht="15" customHeight="1" x14ac:dyDescent="0.2">
      <c r="A158" s="390">
        <f>'Übersicht TN-StEK'!A1152</f>
        <v>0</v>
      </c>
      <c r="B158" s="391">
        <f>IF('Übersicht TN-StEK'!D1152="",'Übersicht TN-StEK'!B1152,'Übersicht TN-StEK'!D1152)</f>
        <v>0</v>
      </c>
      <c r="C158" s="392">
        <f>'Übersicht TN-StEK'!H1152</f>
        <v>0</v>
      </c>
      <c r="D158" s="393">
        <f>IF(C158=0,0,IF(Verfahren=1,$F$4,ROUND('Übersicht TN-StEK'!E1152*'Übersicht TN-StEK'!I1152,2)))</f>
        <v>0</v>
      </c>
      <c r="E158" s="393">
        <f t="shared" si="2"/>
        <v>0</v>
      </c>
      <c r="H158" s="282"/>
      <c r="I158" s="282"/>
    </row>
    <row r="159" spans="1:9" s="43" customFormat="1" ht="15" customHeight="1" x14ac:dyDescent="0.2">
      <c r="A159" s="390">
        <f>'Übersicht TN-StEK'!A1153</f>
        <v>0</v>
      </c>
      <c r="B159" s="391">
        <f>IF('Übersicht TN-StEK'!D1153="",'Übersicht TN-StEK'!B1153,'Übersicht TN-StEK'!D1153)</f>
        <v>0</v>
      </c>
      <c r="C159" s="392">
        <f>'Übersicht TN-StEK'!H1153</f>
        <v>0</v>
      </c>
      <c r="D159" s="393">
        <f>IF(C159=0,0,IF(Verfahren=1,$F$4,ROUND('Übersicht TN-StEK'!E1153*'Übersicht TN-StEK'!I1153,2)))</f>
        <v>0</v>
      </c>
      <c r="E159" s="393">
        <f t="shared" si="2"/>
        <v>0</v>
      </c>
      <c r="H159" s="282"/>
      <c r="I159" s="282"/>
    </row>
    <row r="160" spans="1:9" s="43" customFormat="1" ht="15" customHeight="1" x14ac:dyDescent="0.2">
      <c r="A160" s="390">
        <f>'Übersicht TN-StEK'!A1154</f>
        <v>0</v>
      </c>
      <c r="B160" s="391">
        <f>IF('Übersicht TN-StEK'!D1154="",'Übersicht TN-StEK'!B1154,'Übersicht TN-StEK'!D1154)</f>
        <v>0</v>
      </c>
      <c r="C160" s="392">
        <f>'Übersicht TN-StEK'!H1154</f>
        <v>0</v>
      </c>
      <c r="D160" s="393">
        <f>IF(C160=0,0,IF(Verfahren=1,$F$4,ROUND('Übersicht TN-StEK'!E1154*'Übersicht TN-StEK'!I1154,2)))</f>
        <v>0</v>
      </c>
      <c r="E160" s="393">
        <f t="shared" si="2"/>
        <v>0</v>
      </c>
      <c r="H160" s="282"/>
      <c r="I160" s="282"/>
    </row>
    <row r="161" spans="1:9" s="43" customFormat="1" ht="15" customHeight="1" x14ac:dyDescent="0.2">
      <c r="A161" s="390">
        <f>'Übersicht TN-StEK'!A1155</f>
        <v>0</v>
      </c>
      <c r="B161" s="391">
        <f>IF('Übersicht TN-StEK'!D1155="",'Übersicht TN-StEK'!B1155,'Übersicht TN-StEK'!D1155)</f>
        <v>0</v>
      </c>
      <c r="C161" s="392">
        <f>'Übersicht TN-StEK'!H1155</f>
        <v>0</v>
      </c>
      <c r="D161" s="393">
        <f>IF(C161=0,0,IF(Verfahren=1,$F$4,ROUND('Übersicht TN-StEK'!E1155*'Übersicht TN-StEK'!I1155,2)))</f>
        <v>0</v>
      </c>
      <c r="E161" s="393">
        <f t="shared" si="2"/>
        <v>0</v>
      </c>
      <c r="H161" s="282"/>
      <c r="I161" s="282"/>
    </row>
    <row r="162" spans="1:9" s="43" customFormat="1" ht="15" customHeight="1" x14ac:dyDescent="0.2">
      <c r="A162" s="390">
        <f>'Übersicht TN-StEK'!A1156</f>
        <v>0</v>
      </c>
      <c r="B162" s="391">
        <f>IF('Übersicht TN-StEK'!D1156="",'Übersicht TN-StEK'!B1156,'Übersicht TN-StEK'!D1156)</f>
        <v>0</v>
      </c>
      <c r="C162" s="392">
        <f>'Übersicht TN-StEK'!H1156</f>
        <v>0</v>
      </c>
      <c r="D162" s="393">
        <f>IF(C162=0,0,IF(Verfahren=1,$F$4,ROUND('Übersicht TN-StEK'!E1156*'Übersicht TN-StEK'!I1156,2)))</f>
        <v>0</v>
      </c>
      <c r="E162" s="393">
        <f t="shared" si="2"/>
        <v>0</v>
      </c>
      <c r="H162" s="282"/>
      <c r="I162" s="282"/>
    </row>
    <row r="163" spans="1:9" s="43" customFormat="1" ht="15" customHeight="1" x14ac:dyDescent="0.2">
      <c r="A163" s="390">
        <f>'Übersicht TN-StEK'!A1157</f>
        <v>0</v>
      </c>
      <c r="B163" s="391">
        <f>IF('Übersicht TN-StEK'!D1157="",'Übersicht TN-StEK'!B1157,'Übersicht TN-StEK'!D1157)</f>
        <v>0</v>
      </c>
      <c r="C163" s="392">
        <f>'Übersicht TN-StEK'!H1157</f>
        <v>0</v>
      </c>
      <c r="D163" s="393">
        <f>IF(C163=0,0,IF(Verfahren=1,$F$4,ROUND('Übersicht TN-StEK'!E1157*'Übersicht TN-StEK'!I1157,2)))</f>
        <v>0</v>
      </c>
      <c r="E163" s="393">
        <f t="shared" si="2"/>
        <v>0</v>
      </c>
      <c r="H163" s="282"/>
      <c r="I163" s="282"/>
    </row>
    <row r="164" spans="1:9" s="43" customFormat="1" ht="15" customHeight="1" x14ac:dyDescent="0.2">
      <c r="A164" s="390">
        <f>'Übersicht TN-StEK'!A1158</f>
        <v>0</v>
      </c>
      <c r="B164" s="391">
        <f>IF('Übersicht TN-StEK'!D1158="",'Übersicht TN-StEK'!B1158,'Übersicht TN-StEK'!D1158)</f>
        <v>0</v>
      </c>
      <c r="C164" s="392">
        <f>'Übersicht TN-StEK'!H1158</f>
        <v>0</v>
      </c>
      <c r="D164" s="393">
        <f>IF(C164=0,0,IF(Verfahren=1,$F$4,ROUND('Übersicht TN-StEK'!E1158*'Übersicht TN-StEK'!I1158,2)))</f>
        <v>0</v>
      </c>
      <c r="E164" s="393">
        <f t="shared" si="2"/>
        <v>0</v>
      </c>
      <c r="H164" s="282"/>
      <c r="I164" s="282"/>
    </row>
    <row r="165" spans="1:9" s="43" customFormat="1" ht="15" customHeight="1" x14ac:dyDescent="0.2">
      <c r="A165" s="390">
        <f>'Übersicht TN-StEK'!A1159</f>
        <v>0</v>
      </c>
      <c r="B165" s="391">
        <f>IF('Übersicht TN-StEK'!D1159="",'Übersicht TN-StEK'!B1159,'Übersicht TN-StEK'!D1159)</f>
        <v>0</v>
      </c>
      <c r="C165" s="392">
        <f>'Übersicht TN-StEK'!H1159</f>
        <v>0</v>
      </c>
      <c r="D165" s="393">
        <f>IF(C165=0,0,IF(Verfahren=1,$F$4,ROUND('Übersicht TN-StEK'!E1159*'Übersicht TN-StEK'!I1159,2)))</f>
        <v>0</v>
      </c>
      <c r="E165" s="393">
        <f t="shared" si="2"/>
        <v>0</v>
      </c>
      <c r="H165" s="282"/>
      <c r="I165" s="282"/>
    </row>
    <row r="166" spans="1:9" s="43" customFormat="1" ht="15" customHeight="1" x14ac:dyDescent="0.2">
      <c r="A166" s="390">
        <f>'Übersicht TN-StEK'!A1160</f>
        <v>0</v>
      </c>
      <c r="B166" s="391">
        <f>IF('Übersicht TN-StEK'!D1160="",'Übersicht TN-StEK'!B1160,'Übersicht TN-StEK'!D1160)</f>
        <v>0</v>
      </c>
      <c r="C166" s="392">
        <f>'Übersicht TN-StEK'!H1160</f>
        <v>0</v>
      </c>
      <c r="D166" s="393">
        <f>IF(C166=0,0,IF(Verfahren=1,$F$4,ROUND('Übersicht TN-StEK'!E1160*'Übersicht TN-StEK'!I1160,2)))</f>
        <v>0</v>
      </c>
      <c r="E166" s="393">
        <f t="shared" si="2"/>
        <v>0</v>
      </c>
      <c r="H166" s="282"/>
      <c r="I166" s="282"/>
    </row>
    <row r="167" spans="1:9" s="43" customFormat="1" ht="15" customHeight="1" x14ac:dyDescent="0.2">
      <c r="A167" s="390">
        <f>'Übersicht TN-StEK'!A1161</f>
        <v>0</v>
      </c>
      <c r="B167" s="391">
        <f>IF('Übersicht TN-StEK'!D1161="",'Übersicht TN-StEK'!B1161,'Übersicht TN-StEK'!D1161)</f>
        <v>0</v>
      </c>
      <c r="C167" s="392">
        <f>'Übersicht TN-StEK'!H1161</f>
        <v>0</v>
      </c>
      <c r="D167" s="393">
        <f>IF(C167=0,0,IF(Verfahren=1,$F$4,ROUND('Übersicht TN-StEK'!E1161*'Übersicht TN-StEK'!I1161,2)))</f>
        <v>0</v>
      </c>
      <c r="E167" s="393">
        <f t="shared" si="2"/>
        <v>0</v>
      </c>
      <c r="H167" s="282"/>
      <c r="I167" s="282"/>
    </row>
    <row r="168" spans="1:9" s="43" customFormat="1" ht="15" customHeight="1" x14ac:dyDescent="0.2">
      <c r="A168" s="390">
        <f>'Übersicht TN-StEK'!A1162</f>
        <v>0</v>
      </c>
      <c r="B168" s="391">
        <f>IF('Übersicht TN-StEK'!D1162="",'Übersicht TN-StEK'!B1162,'Übersicht TN-StEK'!D1162)</f>
        <v>0</v>
      </c>
      <c r="C168" s="392">
        <f>'Übersicht TN-StEK'!H1162</f>
        <v>0</v>
      </c>
      <c r="D168" s="393">
        <f>IF(C168=0,0,IF(Verfahren=1,$F$4,ROUND('Übersicht TN-StEK'!E1162*'Übersicht TN-StEK'!I1162,2)))</f>
        <v>0</v>
      </c>
      <c r="E168" s="393">
        <f t="shared" si="2"/>
        <v>0</v>
      </c>
      <c r="H168" s="282"/>
      <c r="I168" s="282"/>
    </row>
    <row r="169" spans="1:9" s="43" customFormat="1" ht="15" customHeight="1" x14ac:dyDescent="0.2">
      <c r="A169" s="390">
        <f>'Übersicht TN-StEK'!A1163</f>
        <v>0</v>
      </c>
      <c r="B169" s="391">
        <f>IF('Übersicht TN-StEK'!D1163="",'Übersicht TN-StEK'!B1163,'Übersicht TN-StEK'!D1163)</f>
        <v>0</v>
      </c>
      <c r="C169" s="392">
        <f>'Übersicht TN-StEK'!H1163</f>
        <v>0</v>
      </c>
      <c r="D169" s="393">
        <f>IF(C169=0,0,IF(Verfahren=1,$F$4,ROUND('Übersicht TN-StEK'!E1163*'Übersicht TN-StEK'!I1163,2)))</f>
        <v>0</v>
      </c>
      <c r="E169" s="393">
        <f t="shared" si="2"/>
        <v>0</v>
      </c>
      <c r="H169" s="282"/>
      <c r="I169" s="282"/>
    </row>
    <row r="170" spans="1:9" s="43" customFormat="1" ht="15" customHeight="1" x14ac:dyDescent="0.2">
      <c r="A170" s="390">
        <f>'Übersicht TN-StEK'!A1164</f>
        <v>0</v>
      </c>
      <c r="B170" s="391">
        <f>IF('Übersicht TN-StEK'!D1164="",'Übersicht TN-StEK'!B1164,'Übersicht TN-StEK'!D1164)</f>
        <v>0</v>
      </c>
      <c r="C170" s="392">
        <f>'Übersicht TN-StEK'!H1164</f>
        <v>0</v>
      </c>
      <c r="D170" s="393">
        <f>IF(C170=0,0,IF(Verfahren=1,$F$4,ROUND('Übersicht TN-StEK'!E1164*'Übersicht TN-StEK'!I1164,2)))</f>
        <v>0</v>
      </c>
      <c r="E170" s="393">
        <f t="shared" si="2"/>
        <v>0</v>
      </c>
      <c r="H170" s="282"/>
      <c r="I170" s="282"/>
    </row>
    <row r="171" spans="1:9" s="43" customFormat="1" ht="15" customHeight="1" x14ac:dyDescent="0.2">
      <c r="A171" s="390">
        <f>'Übersicht TN-StEK'!A1165</f>
        <v>0</v>
      </c>
      <c r="B171" s="391">
        <f>IF('Übersicht TN-StEK'!D1165="",'Übersicht TN-StEK'!B1165,'Übersicht TN-StEK'!D1165)</f>
        <v>0</v>
      </c>
      <c r="C171" s="392">
        <f>'Übersicht TN-StEK'!H1165</f>
        <v>0</v>
      </c>
      <c r="D171" s="393">
        <f>IF(C171=0,0,IF(Verfahren=1,$F$4,ROUND('Übersicht TN-StEK'!E1165*'Übersicht TN-StEK'!I1165,2)))</f>
        <v>0</v>
      </c>
      <c r="E171" s="393">
        <f t="shared" si="2"/>
        <v>0</v>
      </c>
      <c r="H171" s="282"/>
      <c r="I171" s="282"/>
    </row>
    <row r="172" spans="1:9" s="43" customFormat="1" ht="15" customHeight="1" x14ac:dyDescent="0.2">
      <c r="A172" s="390">
        <f>'Übersicht TN-StEK'!A1166</f>
        <v>0</v>
      </c>
      <c r="B172" s="391">
        <f>IF('Übersicht TN-StEK'!D1166="",'Übersicht TN-StEK'!B1166,'Übersicht TN-StEK'!D1166)</f>
        <v>0</v>
      </c>
      <c r="C172" s="392">
        <f>'Übersicht TN-StEK'!H1166</f>
        <v>0</v>
      </c>
      <c r="D172" s="393">
        <f>IF(C172=0,0,IF(Verfahren=1,$F$4,ROUND('Übersicht TN-StEK'!E1166*'Übersicht TN-StEK'!I1166,2)))</f>
        <v>0</v>
      </c>
      <c r="E172" s="393">
        <f t="shared" si="2"/>
        <v>0</v>
      </c>
      <c r="H172" s="282"/>
      <c r="I172" s="282"/>
    </row>
    <row r="173" spans="1:9" s="43" customFormat="1" ht="15" customHeight="1" x14ac:dyDescent="0.2">
      <c r="A173" s="390">
        <f>'Übersicht TN-StEK'!A1167</f>
        <v>0</v>
      </c>
      <c r="B173" s="391">
        <f>IF('Übersicht TN-StEK'!D1167="",'Übersicht TN-StEK'!B1167,'Übersicht TN-StEK'!D1167)</f>
        <v>0</v>
      </c>
      <c r="C173" s="392">
        <f>'Übersicht TN-StEK'!H1167</f>
        <v>0</v>
      </c>
      <c r="D173" s="393">
        <f>IF(C173=0,0,IF(Verfahren=1,$F$4,ROUND('Übersicht TN-StEK'!E1167*'Übersicht TN-StEK'!I1167,2)))</f>
        <v>0</v>
      </c>
      <c r="E173" s="393">
        <f t="shared" si="2"/>
        <v>0</v>
      </c>
      <c r="H173" s="282"/>
      <c r="I173" s="282"/>
    </row>
    <row r="174" spans="1:9" s="43" customFormat="1" ht="15" customHeight="1" x14ac:dyDescent="0.2">
      <c r="A174" s="390">
        <f>'Übersicht TN-StEK'!A1168</f>
        <v>0</v>
      </c>
      <c r="B174" s="391">
        <f>IF('Übersicht TN-StEK'!D1168="",'Übersicht TN-StEK'!B1168,'Übersicht TN-StEK'!D1168)</f>
        <v>0</v>
      </c>
      <c r="C174" s="392">
        <f>'Übersicht TN-StEK'!H1168</f>
        <v>0</v>
      </c>
      <c r="D174" s="393">
        <f>IF(C174=0,0,IF(Verfahren=1,$F$4,ROUND('Übersicht TN-StEK'!E1168*'Übersicht TN-StEK'!I1168,2)))</f>
        <v>0</v>
      </c>
      <c r="E174" s="393">
        <f t="shared" si="2"/>
        <v>0</v>
      </c>
      <c r="H174" s="282"/>
      <c r="I174" s="282"/>
    </row>
    <row r="175" spans="1:9" s="43" customFormat="1" ht="15" customHeight="1" x14ac:dyDescent="0.2">
      <c r="A175" s="390">
        <f>'Übersicht TN-StEK'!A1169</f>
        <v>0</v>
      </c>
      <c r="B175" s="391">
        <f>IF('Übersicht TN-StEK'!D1169="",'Übersicht TN-StEK'!B1169,'Übersicht TN-StEK'!D1169)</f>
        <v>0</v>
      </c>
      <c r="C175" s="392">
        <f>'Übersicht TN-StEK'!H1169</f>
        <v>0</v>
      </c>
      <c r="D175" s="393">
        <f>IF(C175=0,0,IF(Verfahren=1,$F$4,ROUND('Übersicht TN-StEK'!E1169*'Übersicht TN-StEK'!I1169,2)))</f>
        <v>0</v>
      </c>
      <c r="E175" s="393">
        <f t="shared" si="2"/>
        <v>0</v>
      </c>
      <c r="H175" s="282"/>
      <c r="I175" s="282"/>
    </row>
    <row r="176" spans="1:9" s="43" customFormat="1" ht="15" customHeight="1" x14ac:dyDescent="0.2">
      <c r="A176" s="390">
        <f>'Übersicht TN-StEK'!A1170</f>
        <v>0</v>
      </c>
      <c r="B176" s="391">
        <f>IF('Übersicht TN-StEK'!D1170="",'Übersicht TN-StEK'!B1170,'Übersicht TN-StEK'!D1170)</f>
        <v>0</v>
      </c>
      <c r="C176" s="392">
        <f>'Übersicht TN-StEK'!H1170</f>
        <v>0</v>
      </c>
      <c r="D176" s="393">
        <f>IF(C176=0,0,IF(Verfahren=1,$F$4,ROUND('Übersicht TN-StEK'!E1170*'Übersicht TN-StEK'!I1170,2)))</f>
        <v>0</v>
      </c>
      <c r="E176" s="393">
        <f t="shared" si="2"/>
        <v>0</v>
      </c>
      <c r="H176" s="282"/>
      <c r="I176" s="282"/>
    </row>
    <row r="177" spans="1:9" s="43" customFormat="1" ht="15" customHeight="1" x14ac:dyDescent="0.2">
      <c r="A177" s="390">
        <f>'Übersicht TN-StEK'!A1171</f>
        <v>0</v>
      </c>
      <c r="B177" s="391">
        <f>IF('Übersicht TN-StEK'!D1171="",'Übersicht TN-StEK'!B1171,'Übersicht TN-StEK'!D1171)</f>
        <v>0</v>
      </c>
      <c r="C177" s="392">
        <f>'Übersicht TN-StEK'!H1171</f>
        <v>0</v>
      </c>
      <c r="D177" s="393">
        <f>IF(C177=0,0,IF(Verfahren=1,$F$4,ROUND('Übersicht TN-StEK'!E1171*'Übersicht TN-StEK'!I1171,2)))</f>
        <v>0</v>
      </c>
      <c r="E177" s="393">
        <f t="shared" si="2"/>
        <v>0</v>
      </c>
      <c r="H177" s="282"/>
      <c r="I177" s="282"/>
    </row>
    <row r="178" spans="1:9" s="43" customFormat="1" ht="15" customHeight="1" x14ac:dyDescent="0.2">
      <c r="A178" s="390">
        <f>'Übersicht TN-StEK'!A1172</f>
        <v>0</v>
      </c>
      <c r="B178" s="391">
        <f>IF('Übersicht TN-StEK'!D1172="",'Übersicht TN-StEK'!B1172,'Übersicht TN-StEK'!D1172)</f>
        <v>0</v>
      </c>
      <c r="C178" s="392">
        <f>'Übersicht TN-StEK'!H1172</f>
        <v>0</v>
      </c>
      <c r="D178" s="393">
        <f>IF(C178=0,0,IF(Verfahren=1,$F$4,ROUND('Übersicht TN-StEK'!E1172*'Übersicht TN-StEK'!I1172,2)))</f>
        <v>0</v>
      </c>
      <c r="E178" s="393">
        <f t="shared" si="2"/>
        <v>0</v>
      </c>
      <c r="H178" s="282"/>
      <c r="I178" s="282"/>
    </row>
    <row r="179" spans="1:9" s="43" customFormat="1" ht="15" customHeight="1" x14ac:dyDescent="0.2">
      <c r="A179" s="390">
        <f>'Übersicht TN-StEK'!A1173</f>
        <v>0</v>
      </c>
      <c r="B179" s="391">
        <f>IF('Übersicht TN-StEK'!D1173="",'Übersicht TN-StEK'!B1173,'Übersicht TN-StEK'!D1173)</f>
        <v>0</v>
      </c>
      <c r="C179" s="392">
        <f>'Übersicht TN-StEK'!H1173</f>
        <v>0</v>
      </c>
      <c r="D179" s="393">
        <f>IF(C179=0,0,IF(Verfahren=1,$F$4,ROUND('Übersicht TN-StEK'!E1173*'Übersicht TN-StEK'!I1173,2)))</f>
        <v>0</v>
      </c>
      <c r="E179" s="393">
        <f t="shared" si="2"/>
        <v>0</v>
      </c>
      <c r="H179" s="282"/>
      <c r="I179" s="282"/>
    </row>
    <row r="180" spans="1:9" s="43" customFormat="1" ht="15" customHeight="1" x14ac:dyDescent="0.2">
      <c r="A180" s="390">
        <f>'Übersicht TN-StEK'!A1174</f>
        <v>0</v>
      </c>
      <c r="B180" s="391">
        <f>IF('Übersicht TN-StEK'!D1174="",'Übersicht TN-StEK'!B1174,'Übersicht TN-StEK'!D1174)</f>
        <v>0</v>
      </c>
      <c r="C180" s="392">
        <f>'Übersicht TN-StEK'!H1174</f>
        <v>0</v>
      </c>
      <c r="D180" s="393">
        <f>IF(C180=0,0,IF(Verfahren=1,$F$4,ROUND('Übersicht TN-StEK'!E1174*'Übersicht TN-StEK'!I1174,2)))</f>
        <v>0</v>
      </c>
      <c r="E180" s="393">
        <f t="shared" si="2"/>
        <v>0</v>
      </c>
      <c r="H180" s="282"/>
      <c r="I180" s="282"/>
    </row>
    <row r="181" spans="1:9" s="43" customFormat="1" ht="15" customHeight="1" x14ac:dyDescent="0.2">
      <c r="A181" s="390">
        <f>'Übersicht TN-StEK'!A1175</f>
        <v>0</v>
      </c>
      <c r="B181" s="391">
        <f>IF('Übersicht TN-StEK'!D1175="",'Übersicht TN-StEK'!B1175,'Übersicht TN-StEK'!D1175)</f>
        <v>0</v>
      </c>
      <c r="C181" s="392">
        <f>'Übersicht TN-StEK'!H1175</f>
        <v>0</v>
      </c>
      <c r="D181" s="393">
        <f>IF(C181=0,0,IF(Verfahren=1,$F$4,ROUND('Übersicht TN-StEK'!E1175*'Übersicht TN-StEK'!I1175,2)))</f>
        <v>0</v>
      </c>
      <c r="E181" s="393">
        <f t="shared" si="2"/>
        <v>0</v>
      </c>
      <c r="H181" s="282"/>
      <c r="I181" s="282"/>
    </row>
    <row r="182" spans="1:9" s="43" customFormat="1" ht="15" customHeight="1" x14ac:dyDescent="0.2">
      <c r="A182" s="390">
        <f>'Übersicht TN-StEK'!A1176</f>
        <v>0</v>
      </c>
      <c r="B182" s="391">
        <f>IF('Übersicht TN-StEK'!D1176="",'Übersicht TN-StEK'!B1176,'Übersicht TN-StEK'!D1176)</f>
        <v>0</v>
      </c>
      <c r="C182" s="392">
        <f>'Übersicht TN-StEK'!H1176</f>
        <v>0</v>
      </c>
      <c r="D182" s="393">
        <f>IF(C182=0,0,IF(Verfahren=1,$F$4,ROUND('Übersicht TN-StEK'!E1176*'Übersicht TN-StEK'!I1176,2)))</f>
        <v>0</v>
      </c>
      <c r="E182" s="393">
        <f t="shared" si="2"/>
        <v>0</v>
      </c>
      <c r="H182" s="282"/>
      <c r="I182" s="282"/>
    </row>
    <row r="183" spans="1:9" s="43" customFormat="1" ht="15" customHeight="1" x14ac:dyDescent="0.2">
      <c r="A183" s="390">
        <f>'Übersicht TN-StEK'!A1177</f>
        <v>0</v>
      </c>
      <c r="B183" s="391">
        <f>IF('Übersicht TN-StEK'!D1177="",'Übersicht TN-StEK'!B1177,'Übersicht TN-StEK'!D1177)</f>
        <v>0</v>
      </c>
      <c r="C183" s="392">
        <f>'Übersicht TN-StEK'!H1177</f>
        <v>0</v>
      </c>
      <c r="D183" s="393">
        <f>IF(C183=0,0,IF(Verfahren=1,$F$4,ROUND('Übersicht TN-StEK'!E1177*'Übersicht TN-StEK'!I1177,2)))</f>
        <v>0</v>
      </c>
      <c r="E183" s="393">
        <f t="shared" si="2"/>
        <v>0</v>
      </c>
      <c r="H183" s="282"/>
      <c r="I183" s="282"/>
    </row>
    <row r="184" spans="1:9" s="43" customFormat="1" ht="15" customHeight="1" x14ac:dyDescent="0.2">
      <c r="A184" s="390">
        <f>'Übersicht TN-StEK'!A1178</f>
        <v>0</v>
      </c>
      <c r="B184" s="391">
        <f>IF('Übersicht TN-StEK'!D1178="",'Übersicht TN-StEK'!B1178,'Übersicht TN-StEK'!D1178)</f>
        <v>0</v>
      </c>
      <c r="C184" s="392">
        <f>'Übersicht TN-StEK'!H1178</f>
        <v>0</v>
      </c>
      <c r="D184" s="393">
        <f>IF(C184=0,0,IF(Verfahren=1,$F$4,ROUND('Übersicht TN-StEK'!E1178*'Übersicht TN-StEK'!I1178,2)))</f>
        <v>0</v>
      </c>
      <c r="E184" s="393">
        <f t="shared" si="2"/>
        <v>0</v>
      </c>
      <c r="H184" s="282"/>
      <c r="I184" s="282"/>
    </row>
    <row r="185" spans="1:9" s="43" customFormat="1" ht="15" customHeight="1" x14ac:dyDescent="0.2">
      <c r="A185" s="390">
        <f>'Übersicht TN-StEK'!A1179</f>
        <v>0</v>
      </c>
      <c r="B185" s="391">
        <f>IF('Übersicht TN-StEK'!D1179="",'Übersicht TN-StEK'!B1179,'Übersicht TN-StEK'!D1179)</f>
        <v>0</v>
      </c>
      <c r="C185" s="392">
        <f>'Übersicht TN-StEK'!H1179</f>
        <v>0</v>
      </c>
      <c r="D185" s="393">
        <f>IF(C185=0,0,IF(Verfahren=1,$F$4,ROUND('Übersicht TN-StEK'!E1179*'Übersicht TN-StEK'!I1179,2)))</f>
        <v>0</v>
      </c>
      <c r="E185" s="393">
        <f t="shared" si="2"/>
        <v>0</v>
      </c>
      <c r="H185" s="282"/>
      <c r="I185" s="282"/>
    </row>
    <row r="186" spans="1:9" s="43" customFormat="1" ht="15" customHeight="1" x14ac:dyDescent="0.2">
      <c r="A186" s="390">
        <f>'Übersicht TN-StEK'!A1180</f>
        <v>0</v>
      </c>
      <c r="B186" s="391">
        <f>IF('Übersicht TN-StEK'!D1180="",'Übersicht TN-StEK'!B1180,'Übersicht TN-StEK'!D1180)</f>
        <v>0</v>
      </c>
      <c r="C186" s="392">
        <f>'Übersicht TN-StEK'!H1180</f>
        <v>0</v>
      </c>
      <c r="D186" s="393">
        <f>IF(C186=0,0,IF(Verfahren=1,$F$4,ROUND('Übersicht TN-StEK'!E1180*'Übersicht TN-StEK'!I1180,2)))</f>
        <v>0</v>
      </c>
      <c r="E186" s="393">
        <f t="shared" si="2"/>
        <v>0</v>
      </c>
      <c r="H186" s="282"/>
      <c r="I186" s="282"/>
    </row>
    <row r="187" spans="1:9" s="43" customFormat="1" ht="15" customHeight="1" x14ac:dyDescent="0.2">
      <c r="A187" s="390">
        <f>'Übersicht TN-StEK'!A1181</f>
        <v>0</v>
      </c>
      <c r="B187" s="391">
        <f>IF('Übersicht TN-StEK'!D1181="",'Übersicht TN-StEK'!B1181,'Übersicht TN-StEK'!D1181)</f>
        <v>0</v>
      </c>
      <c r="C187" s="392">
        <f>'Übersicht TN-StEK'!H1181</f>
        <v>0</v>
      </c>
      <c r="D187" s="393">
        <f>IF(C187=0,0,IF(Verfahren=1,$F$4,ROUND('Übersicht TN-StEK'!E1181*'Übersicht TN-StEK'!I1181,2)))</f>
        <v>0</v>
      </c>
      <c r="E187" s="393">
        <f t="shared" si="2"/>
        <v>0</v>
      </c>
      <c r="H187" s="282"/>
      <c r="I187" s="282"/>
    </row>
    <row r="188" spans="1:9" s="43" customFormat="1" ht="15" customHeight="1" x14ac:dyDescent="0.2">
      <c r="A188" s="390">
        <f>'Übersicht TN-StEK'!A1182</f>
        <v>0</v>
      </c>
      <c r="B188" s="391">
        <f>IF('Übersicht TN-StEK'!D1182="",'Übersicht TN-StEK'!B1182,'Übersicht TN-StEK'!D1182)</f>
        <v>0</v>
      </c>
      <c r="C188" s="392">
        <f>'Übersicht TN-StEK'!H1182</f>
        <v>0</v>
      </c>
      <c r="D188" s="393">
        <f>IF(C188=0,0,IF(Verfahren=1,$F$4,ROUND('Übersicht TN-StEK'!E1182*'Übersicht TN-StEK'!I1182,2)))</f>
        <v>0</v>
      </c>
      <c r="E188" s="393">
        <f t="shared" si="2"/>
        <v>0</v>
      </c>
      <c r="H188" s="282"/>
      <c r="I188" s="282"/>
    </row>
    <row r="189" spans="1:9" s="43" customFormat="1" ht="15" customHeight="1" x14ac:dyDescent="0.2">
      <c r="A189" s="390">
        <f>'Übersicht TN-StEK'!A1183</f>
        <v>0</v>
      </c>
      <c r="B189" s="391">
        <f>IF('Übersicht TN-StEK'!D1183="",'Übersicht TN-StEK'!B1183,'Übersicht TN-StEK'!D1183)</f>
        <v>0</v>
      </c>
      <c r="C189" s="392">
        <f>'Übersicht TN-StEK'!H1183</f>
        <v>0</v>
      </c>
      <c r="D189" s="393">
        <f>IF(C189=0,0,IF(Verfahren=1,$F$4,ROUND('Übersicht TN-StEK'!E1183*'Übersicht TN-StEK'!I1183,2)))</f>
        <v>0</v>
      </c>
      <c r="E189" s="393">
        <f t="shared" si="2"/>
        <v>0</v>
      </c>
      <c r="H189" s="282"/>
      <c r="I189" s="282"/>
    </row>
    <row r="190" spans="1:9" s="43" customFormat="1" ht="15" customHeight="1" x14ac:dyDescent="0.2">
      <c r="A190" s="390">
        <f>'Übersicht TN-StEK'!A1184</f>
        <v>0</v>
      </c>
      <c r="B190" s="391">
        <f>IF('Übersicht TN-StEK'!D1184="",'Übersicht TN-StEK'!B1184,'Übersicht TN-StEK'!D1184)</f>
        <v>0</v>
      </c>
      <c r="C190" s="392">
        <f>'Übersicht TN-StEK'!H1184</f>
        <v>0</v>
      </c>
      <c r="D190" s="393">
        <f>IF(C190=0,0,IF(Verfahren=1,$F$4,ROUND('Übersicht TN-StEK'!E1184*'Übersicht TN-StEK'!I1184,2)))</f>
        <v>0</v>
      </c>
      <c r="E190" s="393">
        <f t="shared" si="2"/>
        <v>0</v>
      </c>
      <c r="H190" s="282"/>
      <c r="I190" s="282"/>
    </row>
    <row r="191" spans="1:9" s="43" customFormat="1" ht="15" customHeight="1" x14ac:dyDescent="0.2">
      <c r="A191" s="390">
        <f>'Übersicht TN-StEK'!A1185</f>
        <v>0</v>
      </c>
      <c r="B191" s="391">
        <f>IF('Übersicht TN-StEK'!D1185="",'Übersicht TN-StEK'!B1185,'Übersicht TN-StEK'!D1185)</f>
        <v>0</v>
      </c>
      <c r="C191" s="392">
        <f>'Übersicht TN-StEK'!H1185</f>
        <v>0</v>
      </c>
      <c r="D191" s="393">
        <f>IF(C191=0,0,IF(Verfahren=1,$F$4,ROUND('Übersicht TN-StEK'!E1185*'Übersicht TN-StEK'!I1185,2)))</f>
        <v>0</v>
      </c>
      <c r="E191" s="393">
        <f t="shared" si="2"/>
        <v>0</v>
      </c>
      <c r="H191" s="282"/>
      <c r="I191" s="282"/>
    </row>
    <row r="192" spans="1:9" s="43" customFormat="1" ht="15" customHeight="1" x14ac:dyDescent="0.2">
      <c r="A192" s="390">
        <f>'Übersicht TN-StEK'!A1186</f>
        <v>0</v>
      </c>
      <c r="B192" s="391">
        <f>IF('Übersicht TN-StEK'!D1186="",'Übersicht TN-StEK'!B1186,'Übersicht TN-StEK'!D1186)</f>
        <v>0</v>
      </c>
      <c r="C192" s="392">
        <f>'Übersicht TN-StEK'!H1186</f>
        <v>0</v>
      </c>
      <c r="D192" s="393">
        <f>IF(C192=0,0,IF(Verfahren=1,$F$4,ROUND('Übersicht TN-StEK'!E1186*'Übersicht TN-StEK'!I1186,2)))</f>
        <v>0</v>
      </c>
      <c r="E192" s="393">
        <f t="shared" si="2"/>
        <v>0</v>
      </c>
      <c r="H192" s="282"/>
      <c r="I192" s="282"/>
    </row>
    <row r="193" spans="1:9" s="43" customFormat="1" ht="15" customHeight="1" x14ac:dyDescent="0.2">
      <c r="A193" s="390">
        <f>'Übersicht TN-StEK'!A1187</f>
        <v>0</v>
      </c>
      <c r="B193" s="391">
        <f>IF('Übersicht TN-StEK'!D1187="",'Übersicht TN-StEK'!B1187,'Übersicht TN-StEK'!D1187)</f>
        <v>0</v>
      </c>
      <c r="C193" s="392">
        <f>'Übersicht TN-StEK'!H1187</f>
        <v>0</v>
      </c>
      <c r="D193" s="393">
        <f>IF(C193=0,0,IF(Verfahren=1,$F$4,ROUND('Übersicht TN-StEK'!E1187*'Übersicht TN-StEK'!I1187,2)))</f>
        <v>0</v>
      </c>
      <c r="E193" s="393">
        <f t="shared" si="2"/>
        <v>0</v>
      </c>
      <c r="H193" s="282"/>
      <c r="I193" s="282"/>
    </row>
    <row r="194" spans="1:9" s="43" customFormat="1" ht="15" customHeight="1" x14ac:dyDescent="0.2">
      <c r="A194" s="390">
        <f>'Übersicht TN-StEK'!A1188</f>
        <v>0</v>
      </c>
      <c r="B194" s="391">
        <f>IF('Übersicht TN-StEK'!D1188="",'Übersicht TN-StEK'!B1188,'Übersicht TN-StEK'!D1188)</f>
        <v>0</v>
      </c>
      <c r="C194" s="392">
        <f>'Übersicht TN-StEK'!H1188</f>
        <v>0</v>
      </c>
      <c r="D194" s="393">
        <f>IF(C194=0,0,IF(Verfahren=1,$F$4,ROUND('Übersicht TN-StEK'!E1188*'Übersicht TN-StEK'!I1188,2)))</f>
        <v>0</v>
      </c>
      <c r="E194" s="393">
        <f t="shared" si="2"/>
        <v>0</v>
      </c>
      <c r="H194" s="282"/>
      <c r="I194" s="282"/>
    </row>
    <row r="195" spans="1:9" s="43" customFormat="1" ht="15" customHeight="1" x14ac:dyDescent="0.2">
      <c r="A195" s="390">
        <f>'Übersicht TN-StEK'!A1189</f>
        <v>0</v>
      </c>
      <c r="B195" s="391">
        <f>IF('Übersicht TN-StEK'!D1189="",'Übersicht TN-StEK'!B1189,'Übersicht TN-StEK'!D1189)</f>
        <v>0</v>
      </c>
      <c r="C195" s="392">
        <f>'Übersicht TN-StEK'!H1189</f>
        <v>0</v>
      </c>
      <c r="D195" s="393">
        <f>IF(C195=0,0,IF(Verfahren=1,$F$4,ROUND('Übersicht TN-StEK'!E1189*'Übersicht TN-StEK'!I1189,2)))</f>
        <v>0</v>
      </c>
      <c r="E195" s="393">
        <f t="shared" si="2"/>
        <v>0</v>
      </c>
      <c r="H195" s="282"/>
      <c r="I195" s="282"/>
    </row>
    <row r="196" spans="1:9" s="43" customFormat="1" ht="15" customHeight="1" x14ac:dyDescent="0.2">
      <c r="A196" s="390">
        <f>'Übersicht TN-StEK'!A1190</f>
        <v>0</v>
      </c>
      <c r="B196" s="391">
        <f>IF('Übersicht TN-StEK'!D1190="",'Übersicht TN-StEK'!B1190,'Übersicht TN-StEK'!D1190)</f>
        <v>0</v>
      </c>
      <c r="C196" s="392">
        <f>'Übersicht TN-StEK'!H1190</f>
        <v>0</v>
      </c>
      <c r="D196" s="393">
        <f>IF(C196=0,0,IF(Verfahren=1,$F$4,ROUND('Übersicht TN-StEK'!E1190*'Übersicht TN-StEK'!I1190,2)))</f>
        <v>0</v>
      </c>
      <c r="E196" s="393">
        <f t="shared" si="2"/>
        <v>0</v>
      </c>
      <c r="H196" s="282"/>
      <c r="I196" s="282"/>
    </row>
    <row r="197" spans="1:9" s="43" customFormat="1" ht="15" customHeight="1" x14ac:dyDescent="0.2">
      <c r="A197" s="390">
        <f>'Übersicht TN-StEK'!A1191</f>
        <v>0</v>
      </c>
      <c r="B197" s="391">
        <f>IF('Übersicht TN-StEK'!D1191="",'Übersicht TN-StEK'!B1191,'Übersicht TN-StEK'!D1191)</f>
        <v>0</v>
      </c>
      <c r="C197" s="392">
        <f>'Übersicht TN-StEK'!H1191</f>
        <v>0</v>
      </c>
      <c r="D197" s="393">
        <f>IF(C197=0,0,IF(Verfahren=1,$F$4,ROUND('Übersicht TN-StEK'!E1191*'Übersicht TN-StEK'!I1191,2)))</f>
        <v>0</v>
      </c>
      <c r="E197" s="393">
        <f t="shared" si="2"/>
        <v>0</v>
      </c>
      <c r="H197" s="282"/>
      <c r="I197" s="282"/>
    </row>
    <row r="198" spans="1:9" s="43" customFormat="1" ht="15" customHeight="1" x14ac:dyDescent="0.2">
      <c r="A198" s="390">
        <f>'Übersicht TN-StEK'!A1192</f>
        <v>0</v>
      </c>
      <c r="B198" s="391">
        <f>IF('Übersicht TN-StEK'!D1192="",'Übersicht TN-StEK'!B1192,'Übersicht TN-StEK'!D1192)</f>
        <v>0</v>
      </c>
      <c r="C198" s="392">
        <f>'Übersicht TN-StEK'!H1192</f>
        <v>0</v>
      </c>
      <c r="D198" s="393">
        <f>IF(C198=0,0,IF(Verfahren=1,$F$4,ROUND('Übersicht TN-StEK'!E1192*'Übersicht TN-StEK'!I1192,2)))</f>
        <v>0</v>
      </c>
      <c r="E198" s="393">
        <f t="shared" si="2"/>
        <v>0</v>
      </c>
      <c r="H198" s="282"/>
      <c r="I198" s="282"/>
    </row>
    <row r="199" spans="1:9" s="43" customFormat="1" ht="15" customHeight="1" x14ac:dyDescent="0.2">
      <c r="A199" s="390">
        <f>'Übersicht TN-StEK'!A1193</f>
        <v>0</v>
      </c>
      <c r="B199" s="391">
        <f>IF('Übersicht TN-StEK'!D1193="",'Übersicht TN-StEK'!B1193,'Übersicht TN-StEK'!D1193)</f>
        <v>0</v>
      </c>
      <c r="C199" s="392">
        <f>'Übersicht TN-StEK'!H1193</f>
        <v>0</v>
      </c>
      <c r="D199" s="393">
        <f>IF(C199=0,0,IF(Verfahren=1,$F$4,ROUND('Übersicht TN-StEK'!E1193*'Übersicht TN-StEK'!I1193,2)))</f>
        <v>0</v>
      </c>
      <c r="E199" s="393">
        <f t="shared" si="2"/>
        <v>0</v>
      </c>
      <c r="H199" s="282"/>
      <c r="I199" s="282"/>
    </row>
    <row r="200" spans="1:9" s="43" customFormat="1" ht="15" customHeight="1" x14ac:dyDescent="0.2">
      <c r="A200" s="390">
        <f>'Übersicht TN-StEK'!A1194</f>
        <v>0</v>
      </c>
      <c r="B200" s="391">
        <f>IF('Übersicht TN-StEK'!D1194="",'Übersicht TN-StEK'!B1194,'Übersicht TN-StEK'!D1194)</f>
        <v>0</v>
      </c>
      <c r="C200" s="392">
        <f>'Übersicht TN-StEK'!H1194</f>
        <v>0</v>
      </c>
      <c r="D200" s="393">
        <f>IF(C200=0,0,IF(Verfahren=1,$F$4,ROUND('Übersicht TN-StEK'!E1194*'Übersicht TN-StEK'!I1194,2)))</f>
        <v>0</v>
      </c>
      <c r="E200" s="393">
        <f t="shared" si="2"/>
        <v>0</v>
      </c>
      <c r="H200" s="282"/>
      <c r="I200" s="282"/>
    </row>
    <row r="201" spans="1:9" s="43" customFormat="1" ht="15" customHeight="1" x14ac:dyDescent="0.2">
      <c r="A201" s="390">
        <f>'Übersicht TN-StEK'!A1195</f>
        <v>0</v>
      </c>
      <c r="B201" s="391">
        <f>IF('Übersicht TN-StEK'!D1195="",'Übersicht TN-StEK'!B1195,'Übersicht TN-StEK'!D1195)</f>
        <v>0</v>
      </c>
      <c r="C201" s="392">
        <f>'Übersicht TN-StEK'!H1195</f>
        <v>0</v>
      </c>
      <c r="D201" s="393">
        <f>IF(C201=0,0,IF(Verfahren=1,$F$4,ROUND('Übersicht TN-StEK'!E1195*'Übersicht TN-StEK'!I1195,2)))</f>
        <v>0</v>
      </c>
      <c r="E201" s="393">
        <f t="shared" si="2"/>
        <v>0</v>
      </c>
      <c r="H201" s="282"/>
      <c r="I201" s="282"/>
    </row>
    <row r="202" spans="1:9" s="43" customFormat="1" ht="15" customHeight="1" x14ac:dyDescent="0.2">
      <c r="A202" s="390">
        <f>'Übersicht TN-StEK'!A1196</f>
        <v>0</v>
      </c>
      <c r="B202" s="391">
        <f>IF('Übersicht TN-StEK'!D1196="",'Übersicht TN-StEK'!B1196,'Übersicht TN-StEK'!D1196)</f>
        <v>0</v>
      </c>
      <c r="C202" s="392">
        <f>'Übersicht TN-StEK'!H1196</f>
        <v>0</v>
      </c>
      <c r="D202" s="393">
        <f>IF(C202=0,0,IF(Verfahren=1,$F$4,ROUND('Übersicht TN-StEK'!E1196*'Übersicht TN-StEK'!I1196,2)))</f>
        <v>0</v>
      </c>
      <c r="E202" s="393">
        <f t="shared" si="2"/>
        <v>0</v>
      </c>
      <c r="H202" s="282"/>
      <c r="I202" s="282"/>
    </row>
    <row r="203" spans="1:9" s="43" customFormat="1" ht="15" customHeight="1" x14ac:dyDescent="0.2">
      <c r="A203" s="390">
        <f>'Übersicht TN-StEK'!A1197</f>
        <v>0</v>
      </c>
      <c r="B203" s="391">
        <f>IF('Übersicht TN-StEK'!D1197="",'Übersicht TN-StEK'!B1197,'Übersicht TN-StEK'!D1197)</f>
        <v>0</v>
      </c>
      <c r="C203" s="392">
        <f>'Übersicht TN-StEK'!H1197</f>
        <v>0</v>
      </c>
      <c r="D203" s="393">
        <f>IF(C203=0,0,IF(Verfahren=1,$F$4,ROUND('Übersicht TN-StEK'!E1197*'Übersicht TN-StEK'!I1197,2)))</f>
        <v>0</v>
      </c>
      <c r="E203" s="393">
        <f t="shared" si="2"/>
        <v>0</v>
      </c>
      <c r="H203" s="282"/>
      <c r="I203" s="282"/>
    </row>
    <row r="204" spans="1:9" s="43" customFormat="1" ht="15" customHeight="1" x14ac:dyDescent="0.2">
      <c r="A204" s="390">
        <f>'Übersicht TN-StEK'!A1198</f>
        <v>0</v>
      </c>
      <c r="B204" s="391">
        <f>IF('Übersicht TN-StEK'!D1198="",'Übersicht TN-StEK'!B1198,'Übersicht TN-StEK'!D1198)</f>
        <v>0</v>
      </c>
      <c r="C204" s="392">
        <f>'Übersicht TN-StEK'!H1198</f>
        <v>0</v>
      </c>
      <c r="D204" s="393">
        <f>IF(C204=0,0,IF(Verfahren=1,$F$4,ROUND('Übersicht TN-StEK'!E1198*'Übersicht TN-StEK'!I1198,2)))</f>
        <v>0</v>
      </c>
      <c r="E204" s="393">
        <f t="shared" si="2"/>
        <v>0</v>
      </c>
      <c r="H204" s="282"/>
      <c r="I204" s="282"/>
    </row>
    <row r="205" spans="1:9" s="43" customFormat="1" ht="15" customHeight="1" x14ac:dyDescent="0.2">
      <c r="A205" s="390">
        <f>'Übersicht TN-StEK'!A1199</f>
        <v>0</v>
      </c>
      <c r="B205" s="391">
        <f>IF('Übersicht TN-StEK'!D1199="",'Übersicht TN-StEK'!B1199,'Übersicht TN-StEK'!D1199)</f>
        <v>0</v>
      </c>
      <c r="C205" s="392">
        <f>'Übersicht TN-StEK'!H1199</f>
        <v>0</v>
      </c>
      <c r="D205" s="393">
        <f>IF(C205=0,0,IF(Verfahren=1,$F$4,ROUND('Übersicht TN-StEK'!E1199*'Übersicht TN-StEK'!I1199,2)))</f>
        <v>0</v>
      </c>
      <c r="E205" s="393">
        <f t="shared" si="2"/>
        <v>0</v>
      </c>
      <c r="H205" s="282"/>
      <c r="I205" s="282"/>
    </row>
    <row r="206" spans="1:9" s="43" customFormat="1" ht="15" customHeight="1" x14ac:dyDescent="0.2">
      <c r="A206" s="390">
        <f>'Übersicht TN-StEK'!A1200</f>
        <v>0</v>
      </c>
      <c r="B206" s="391">
        <f>IF('Übersicht TN-StEK'!D1200="",'Übersicht TN-StEK'!B1200,'Übersicht TN-StEK'!D1200)</f>
        <v>0</v>
      </c>
      <c r="C206" s="392">
        <f>'Übersicht TN-StEK'!H1200</f>
        <v>0</v>
      </c>
      <c r="D206" s="393">
        <f>IF(C206=0,0,IF(Verfahren=1,$F$4,ROUND('Übersicht TN-StEK'!E1200*'Übersicht TN-StEK'!I1200,2)))</f>
        <v>0</v>
      </c>
      <c r="E206" s="393">
        <f t="shared" si="2"/>
        <v>0</v>
      </c>
      <c r="H206" s="282"/>
      <c r="I206" s="282"/>
    </row>
    <row r="207" spans="1:9" s="43" customFormat="1" ht="15" customHeight="1" x14ac:dyDescent="0.2">
      <c r="A207" s="390">
        <f>'Übersicht TN-StEK'!A1201</f>
        <v>0</v>
      </c>
      <c r="B207" s="391">
        <f>IF('Übersicht TN-StEK'!D1201="",'Übersicht TN-StEK'!B1201,'Übersicht TN-StEK'!D1201)</f>
        <v>0</v>
      </c>
      <c r="C207" s="392">
        <f>'Übersicht TN-StEK'!H1201</f>
        <v>0</v>
      </c>
      <c r="D207" s="393">
        <f>IF(C207=0,0,IF(Verfahren=1,$F$4,ROUND('Übersicht TN-StEK'!E1201*'Übersicht TN-StEK'!I1201,2)))</f>
        <v>0</v>
      </c>
      <c r="E207" s="393">
        <f t="shared" si="2"/>
        <v>0</v>
      </c>
      <c r="H207" s="282"/>
      <c r="I207" s="282"/>
    </row>
    <row r="208" spans="1:9" s="43" customFormat="1" ht="15" customHeight="1" x14ac:dyDescent="0.2">
      <c r="A208" s="390">
        <f>'Übersicht TN-StEK'!A1202</f>
        <v>0</v>
      </c>
      <c r="B208" s="391">
        <f>IF('Übersicht TN-StEK'!D1202="",'Übersicht TN-StEK'!B1202,'Übersicht TN-StEK'!D1202)</f>
        <v>0</v>
      </c>
      <c r="C208" s="392">
        <f>'Übersicht TN-StEK'!H1202</f>
        <v>0</v>
      </c>
      <c r="D208" s="393">
        <f>IF(C208=0,0,IF(Verfahren=1,$F$4,ROUND('Übersicht TN-StEK'!E1202*'Übersicht TN-StEK'!I1202,2)))</f>
        <v>0</v>
      </c>
      <c r="E208" s="393">
        <f t="shared" si="2"/>
        <v>0</v>
      </c>
      <c r="H208" s="282"/>
      <c r="I208" s="282"/>
    </row>
    <row r="209" spans="1:9" s="43" customFormat="1" ht="15" customHeight="1" x14ac:dyDescent="0.2">
      <c r="A209" s="390">
        <f>'Übersicht TN-StEK'!A1203</f>
        <v>0</v>
      </c>
      <c r="B209" s="391">
        <f>IF('Übersicht TN-StEK'!D1203="",'Übersicht TN-StEK'!B1203,'Übersicht TN-StEK'!D1203)</f>
        <v>0</v>
      </c>
      <c r="C209" s="392">
        <f>'Übersicht TN-StEK'!H1203</f>
        <v>0</v>
      </c>
      <c r="D209" s="393">
        <f>IF(C209=0,0,IF(Verfahren=1,$F$4,ROUND('Übersicht TN-StEK'!E1203*'Übersicht TN-StEK'!I1203,2)))</f>
        <v>0</v>
      </c>
      <c r="E209" s="393">
        <f t="shared" si="2"/>
        <v>0</v>
      </c>
      <c r="H209" s="282"/>
      <c r="I209" s="282"/>
    </row>
    <row r="210" spans="1:9" s="43" customFormat="1" ht="15" customHeight="1" x14ac:dyDescent="0.2">
      <c r="A210" s="390">
        <f>'Übersicht TN-StEK'!A1204</f>
        <v>0</v>
      </c>
      <c r="B210" s="391">
        <f>IF('Übersicht TN-StEK'!D1204="",'Übersicht TN-StEK'!B1204,'Übersicht TN-StEK'!D1204)</f>
        <v>0</v>
      </c>
      <c r="C210" s="392">
        <f>'Übersicht TN-StEK'!H1204</f>
        <v>0</v>
      </c>
      <c r="D210" s="393">
        <f>IF(C210=0,0,IF(Verfahren=1,$F$4,ROUND('Übersicht TN-StEK'!E1204*'Übersicht TN-StEK'!I1204,2)))</f>
        <v>0</v>
      </c>
      <c r="E210" s="393">
        <f t="shared" si="2"/>
        <v>0</v>
      </c>
      <c r="H210" s="282"/>
      <c r="I210" s="282"/>
    </row>
    <row r="211" spans="1:9" s="43" customFormat="1" ht="15" customHeight="1" x14ac:dyDescent="0.2">
      <c r="A211" s="390">
        <f>'Übersicht TN-StEK'!A1205</f>
        <v>0</v>
      </c>
      <c r="B211" s="391">
        <f>IF('Übersicht TN-StEK'!D1205="",'Übersicht TN-StEK'!B1205,'Übersicht TN-StEK'!D1205)</f>
        <v>0</v>
      </c>
      <c r="C211" s="392">
        <f>'Übersicht TN-StEK'!H1205</f>
        <v>0</v>
      </c>
      <c r="D211" s="393">
        <f>IF(C211=0,0,IF(Verfahren=1,$F$4,ROUND('Übersicht TN-StEK'!E1205*'Übersicht TN-StEK'!I1205,2)))</f>
        <v>0</v>
      </c>
      <c r="E211" s="393">
        <f t="shared" si="2"/>
        <v>0</v>
      </c>
      <c r="H211" s="282"/>
      <c r="I211" s="282"/>
    </row>
    <row r="212" spans="1:9" s="43" customFormat="1" ht="15" customHeight="1" x14ac:dyDescent="0.2">
      <c r="A212" s="390">
        <f>'Übersicht TN-StEK'!A1206</f>
        <v>0</v>
      </c>
      <c r="B212" s="391">
        <f>IF('Übersicht TN-StEK'!D1206="",'Übersicht TN-StEK'!B1206,'Übersicht TN-StEK'!D1206)</f>
        <v>0</v>
      </c>
      <c r="C212" s="392">
        <f>'Übersicht TN-StEK'!H1206</f>
        <v>0</v>
      </c>
      <c r="D212" s="393">
        <f>IF(C212=0,0,IF(Verfahren=1,$F$4,ROUND('Übersicht TN-StEK'!E1206*'Übersicht TN-StEK'!I1206,2)))</f>
        <v>0</v>
      </c>
      <c r="E212" s="393">
        <f t="shared" si="2"/>
        <v>0</v>
      </c>
      <c r="H212" s="282"/>
      <c r="I212" s="282"/>
    </row>
    <row r="213" spans="1:9" s="43" customFormat="1" ht="15" customHeight="1" x14ac:dyDescent="0.2">
      <c r="A213" s="390">
        <f>'Übersicht TN-StEK'!A1207</f>
        <v>0</v>
      </c>
      <c r="B213" s="391">
        <f>IF('Übersicht TN-StEK'!D1207="",'Übersicht TN-StEK'!B1207,'Übersicht TN-StEK'!D1207)</f>
        <v>0</v>
      </c>
      <c r="C213" s="392">
        <f>'Übersicht TN-StEK'!H1207</f>
        <v>0</v>
      </c>
      <c r="D213" s="393">
        <f>IF(C213=0,0,IF(Verfahren=1,$F$4,ROUND('Übersicht TN-StEK'!E1207*'Übersicht TN-StEK'!I1207,2)))</f>
        <v>0</v>
      </c>
      <c r="E213" s="393">
        <f t="shared" ref="E213:E219" si="3">ROUND(D213*C213,2)</f>
        <v>0</v>
      </c>
      <c r="H213" s="282"/>
      <c r="I213" s="282"/>
    </row>
    <row r="214" spans="1:9" s="43" customFormat="1" ht="15" customHeight="1" x14ac:dyDescent="0.2">
      <c r="A214" s="390">
        <f>'Übersicht TN-StEK'!A1208</f>
        <v>0</v>
      </c>
      <c r="B214" s="391">
        <f>IF('Übersicht TN-StEK'!D1208="",'Übersicht TN-StEK'!B1208,'Übersicht TN-StEK'!D1208)</f>
        <v>0</v>
      </c>
      <c r="C214" s="392">
        <f>'Übersicht TN-StEK'!H1208</f>
        <v>0</v>
      </c>
      <c r="D214" s="393">
        <f>IF(C214=0,0,IF(Verfahren=1,$F$4,ROUND('Übersicht TN-StEK'!E1208*'Übersicht TN-StEK'!I1208,2)))</f>
        <v>0</v>
      </c>
      <c r="E214" s="393">
        <f t="shared" si="3"/>
        <v>0</v>
      </c>
      <c r="H214" s="282"/>
      <c r="I214" s="282"/>
    </row>
    <row r="215" spans="1:9" s="43" customFormat="1" ht="15" customHeight="1" x14ac:dyDescent="0.2">
      <c r="A215" s="390">
        <f>'Übersicht TN-StEK'!A1209</f>
        <v>0</v>
      </c>
      <c r="B215" s="391">
        <f>IF('Übersicht TN-StEK'!D1209="",'Übersicht TN-StEK'!B1209,'Übersicht TN-StEK'!D1209)</f>
        <v>0</v>
      </c>
      <c r="C215" s="392">
        <f>'Übersicht TN-StEK'!H1209</f>
        <v>0</v>
      </c>
      <c r="D215" s="393">
        <f>IF(C215=0,0,IF(Verfahren=1,$F$4,ROUND('Übersicht TN-StEK'!E1209*'Übersicht TN-StEK'!I1209,2)))</f>
        <v>0</v>
      </c>
      <c r="E215" s="393">
        <f t="shared" si="3"/>
        <v>0</v>
      </c>
      <c r="H215" s="282"/>
      <c r="I215" s="282"/>
    </row>
    <row r="216" spans="1:9" s="43" customFormat="1" ht="15" customHeight="1" x14ac:dyDescent="0.2">
      <c r="A216" s="390">
        <f>'Übersicht TN-StEK'!A1210</f>
        <v>0</v>
      </c>
      <c r="B216" s="391">
        <f>IF('Übersicht TN-StEK'!D1210="",'Übersicht TN-StEK'!B1210,'Übersicht TN-StEK'!D1210)</f>
        <v>0</v>
      </c>
      <c r="C216" s="392">
        <f>'Übersicht TN-StEK'!H1210</f>
        <v>0</v>
      </c>
      <c r="D216" s="393">
        <f>IF(C216=0,0,IF(Verfahren=1,$F$4,ROUND('Übersicht TN-StEK'!E1210*'Übersicht TN-StEK'!I1210,2)))</f>
        <v>0</v>
      </c>
      <c r="E216" s="393">
        <f t="shared" si="3"/>
        <v>0</v>
      </c>
      <c r="H216" s="282"/>
      <c r="I216" s="282"/>
    </row>
    <row r="217" spans="1:9" s="43" customFormat="1" ht="15" customHeight="1" x14ac:dyDescent="0.2">
      <c r="A217" s="390">
        <f>'Übersicht TN-StEK'!A1211</f>
        <v>0</v>
      </c>
      <c r="B217" s="391">
        <f>IF('Übersicht TN-StEK'!D1211="",'Übersicht TN-StEK'!B1211,'Übersicht TN-StEK'!D1211)</f>
        <v>0</v>
      </c>
      <c r="C217" s="392">
        <f>'Übersicht TN-StEK'!H1211</f>
        <v>0</v>
      </c>
      <c r="D217" s="393">
        <f>IF(C217=0,0,IF(Verfahren=1,$F$4,ROUND('Übersicht TN-StEK'!E1211*'Übersicht TN-StEK'!I1211,2)))</f>
        <v>0</v>
      </c>
      <c r="E217" s="393">
        <f t="shared" si="3"/>
        <v>0</v>
      </c>
      <c r="H217" s="282"/>
      <c r="I217" s="282"/>
    </row>
    <row r="218" spans="1:9" s="43" customFormat="1" ht="15" customHeight="1" x14ac:dyDescent="0.2">
      <c r="A218" s="390">
        <f>'Übersicht TN-StEK'!A1212</f>
        <v>0</v>
      </c>
      <c r="B218" s="391">
        <f>IF('Übersicht TN-StEK'!D1212="",'Übersicht TN-StEK'!B1212,'Übersicht TN-StEK'!D1212)</f>
        <v>0</v>
      </c>
      <c r="C218" s="392">
        <f>'Übersicht TN-StEK'!H1212</f>
        <v>0</v>
      </c>
      <c r="D218" s="393">
        <f>IF(C218=0,0,IF(Verfahren=1,$F$4,ROUND('Übersicht TN-StEK'!E1212*'Übersicht TN-StEK'!I1212,2)))</f>
        <v>0</v>
      </c>
      <c r="E218" s="393">
        <f t="shared" si="3"/>
        <v>0</v>
      </c>
      <c r="H218" s="282"/>
      <c r="I218" s="282"/>
    </row>
    <row r="219" spans="1:9" s="43" customFormat="1" ht="15" customHeight="1" x14ac:dyDescent="0.2">
      <c r="A219" s="390">
        <f>'Übersicht TN-StEK'!A1213</f>
        <v>0</v>
      </c>
      <c r="B219" s="391">
        <f>IF('Übersicht TN-StEK'!D1213="",'Übersicht TN-StEK'!B1213,'Übersicht TN-StEK'!D1213)</f>
        <v>0</v>
      </c>
      <c r="C219" s="392">
        <f>'Übersicht TN-StEK'!H1213</f>
        <v>0</v>
      </c>
      <c r="D219" s="393">
        <f>IF(C219=0,0,IF(Verfahren=1,$F$4,ROUND('Übersicht TN-StEK'!E1213*'Übersicht TN-StEK'!I1213,2)))</f>
        <v>0</v>
      </c>
      <c r="E219" s="393">
        <f t="shared" si="3"/>
        <v>0</v>
      </c>
      <c r="H219" s="282"/>
      <c r="I219" s="282"/>
    </row>
  </sheetData>
  <sheetProtection password="8067" sheet="1" objects="1" scenarios="1" autoFilter="0"/>
  <mergeCells count="9">
    <mergeCell ref="D6:E6"/>
    <mergeCell ref="D7:E7"/>
    <mergeCell ref="D8:E8"/>
    <mergeCell ref="D9:E9"/>
    <mergeCell ref="A16:A19"/>
    <mergeCell ref="B16:B19"/>
    <mergeCell ref="C16:C19"/>
    <mergeCell ref="D16:D19"/>
    <mergeCell ref="E16:E19"/>
  </mergeCells>
  <conditionalFormatting sqref="D6:E9">
    <cfRule type="cellIs" dxfId="4" priority="1" stopIfTrue="1" operator="equal">
      <formula>0</formula>
    </cfRule>
  </conditionalFormatting>
  <pageMargins left="0.78740157480314965" right="0.19685039370078741" top="0.19685039370078741" bottom="0.78740157480314965" header="0.39370078740157483" footer="0.39370078740157483"/>
  <pageSetup paperSize="9" scale="96" fitToHeight="0" orientation="portrait" useFirstPageNumber="1" r:id="rId1"/>
  <headerFooter>
    <oddFooter>&amp;L&amp;"Arial,Kursiv"&amp;8___________
¹ Siehe Fußnote 1 Seite 1 dieses Nachweises.&amp;C&amp;9Seite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29</vt:i4>
      </vt:variant>
    </vt:vector>
  </HeadingPairs>
  <TitlesOfParts>
    <vt:vector size="40" baseType="lpstr">
      <vt:lpstr>Änderungsdoku</vt:lpstr>
      <vt:lpstr>Hinweise</vt:lpstr>
      <vt:lpstr>Seite 1</vt:lpstr>
      <vt:lpstr>Seite 2 ZN</vt:lpstr>
      <vt:lpstr>Seite 2 VWN</vt:lpstr>
      <vt:lpstr>Seite 3</vt:lpstr>
      <vt:lpstr>Sachbericht</vt:lpstr>
      <vt:lpstr>Übersicht TN-StEK</vt:lpstr>
      <vt:lpstr>Übersicht TN-Ausgaben</vt:lpstr>
      <vt:lpstr>Belegliste Einnahmen Projekttät</vt:lpstr>
      <vt:lpstr>Belegliste Einnahmen</vt:lpstr>
      <vt:lpstr>Bereich_1_</vt:lpstr>
      <vt:lpstr>Bereich_2_</vt:lpstr>
      <vt:lpstr>Bereich_3_</vt:lpstr>
      <vt:lpstr>Bereich_4_</vt:lpstr>
      <vt:lpstr>Bereich_5_</vt:lpstr>
      <vt:lpstr>Bereich_6_</vt:lpstr>
      <vt:lpstr>Bereich_7_</vt:lpstr>
      <vt:lpstr>Bereich_8_</vt:lpstr>
      <vt:lpstr>Änderungsdoku!Druckbereich</vt:lpstr>
      <vt:lpstr>Hinweise!Druckbereich</vt:lpstr>
      <vt:lpstr>Sachbericht!Druckbereich</vt:lpstr>
      <vt:lpstr>'Seite 1'!Druckbereich</vt:lpstr>
      <vt:lpstr>'Seite 2 VWN'!Druckbereich</vt:lpstr>
      <vt:lpstr>'Seite 2 ZN'!Druckbereich</vt:lpstr>
      <vt:lpstr>'Seite 3'!Druckbereich</vt:lpstr>
      <vt:lpstr>Änderungsdoku!Drucktitel</vt:lpstr>
      <vt:lpstr>'Belegliste Einnahmen'!Drucktitel</vt:lpstr>
      <vt:lpstr>'Belegliste Einnahmen Projekttät'!Drucktitel</vt:lpstr>
      <vt:lpstr>'Übersicht TN-Ausgaben'!Drucktitel</vt:lpstr>
      <vt:lpstr>'Übersicht TN-StEK'!Drucktitel</vt:lpstr>
      <vt:lpstr>ID</vt:lpstr>
      <vt:lpstr>Name</vt:lpstr>
      <vt:lpstr>PLZ_Ort</vt:lpstr>
      <vt:lpstr>Strasse</vt:lpstr>
      <vt:lpstr>Verfahren</vt:lpstr>
      <vt:lpstr>Vorhaben</vt:lpstr>
      <vt:lpstr>Vorhabensbeginn</vt:lpstr>
      <vt:lpstr>Vorhabensende</vt:lpstr>
      <vt:lpstr>ZWB_Datum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Wessel Angela (Gfaw)</dc:creator>
  <cp:lastModifiedBy>Angela Wessel</cp:lastModifiedBy>
  <cp:lastPrinted>2022-12-27T10:13:30Z</cp:lastPrinted>
  <dcterms:created xsi:type="dcterms:W3CDTF">2007-09-26T06:36:45Z</dcterms:created>
  <dcterms:modified xsi:type="dcterms:W3CDTF">2022-12-27T10:21:09Z</dcterms:modified>
</cp:coreProperties>
</file>