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Z:\Organisation\Formulare\03 6.FP\06 Nachweise für Teilnehmende\01 Bearbeitung\"/>
    </mc:Choice>
  </mc:AlternateContent>
  <bookViews>
    <workbookView xWindow="-20" yWindow="-20" windowWidth="14400" windowHeight="11640" tabRatio="849" activeTab="2"/>
  </bookViews>
  <sheets>
    <sheet name="Änderungsdoku" sheetId="192" r:id="rId1"/>
    <sheet name="Importdatei" sheetId="204" r:id="rId2"/>
    <sheet name="Deckblatt" sheetId="202" r:id="rId3"/>
    <sheet name="Kopierhilfe TN-Daten" sheetId="198" r:id="rId4"/>
    <sheet name="Anwesenheitsliste" sheetId="199" r:id="rId5"/>
    <sheet name="Anlage »Unternehmen«" sheetId="203" r:id="rId6"/>
    <sheet name="Berufsfelder" sheetId="201" r:id="rId7"/>
    <sheet name="Kataloge" sheetId="196" state="hidden" r:id="rId8"/>
  </sheets>
  <definedNames>
    <definedName name="_xlnm._FilterDatabase" localSheetId="1" hidden="1">Importdatei!#REF!</definedName>
    <definedName name="_xlnm._FilterDatabase" localSheetId="3" hidden="1">'Kopierhilfe TN-Daten'!$A$1:$C$31</definedName>
    <definedName name="Aktenzeichen">Deckblatt!$C$17</definedName>
    <definedName name="Anwesenheit">Kataloge!$B$21:$B$23</definedName>
    <definedName name="Auswahl_Berufsfelder">Kataloge!$B$28:$B$39</definedName>
    <definedName name="Auswahl_Haushaltsjahr">OFFSET(Kataloge!$B$3,0,0,(3-COUNTIF(Kataloge!$B$3:$B$5,"0")),1)</definedName>
    <definedName name="Auswahl_Klassenstufe">Kataloge!$B$8:$B$12</definedName>
    <definedName name="Auswahl_Kursanzahl">Kataloge!$B$14:$B$19</definedName>
    <definedName name="Auswahl_Maßnahmeort">Kataloge!$B$25:$B$26</definedName>
    <definedName name="Auswahl_Schuljahr">Kataloge!$D$1:$I$1</definedName>
    <definedName name="_xlnm.Print_Area" localSheetId="0">Änderungsdoku!$A:$C</definedName>
    <definedName name="_xlnm.Print_Area" localSheetId="5">INDIRECT('Anlage »Unternehmen«'!$F$1)</definedName>
    <definedName name="_xlnm.Print_Area" localSheetId="4">INDIRECT(Anwesenheitsliste!$BO$1)</definedName>
    <definedName name="_xlnm.Print_Area" localSheetId="6">Berufsfelder!$A$1:$B$17</definedName>
    <definedName name="_xlnm.Print_Area" localSheetId="2">Deckblatt!$A$1:$L$42</definedName>
    <definedName name="_xlnm.Print_Area" localSheetId="1">Importdatei!$A:$L</definedName>
    <definedName name="_xlnm.Print_Titles" localSheetId="0">Änderungsdoku!$7:$7</definedName>
    <definedName name="_xlnm.Print_Titles" localSheetId="5">'Anlage »Unternehmen«'!$1:$17</definedName>
    <definedName name="_xlnm.Print_Titles" localSheetId="4">Anwesenheitsliste!$1:$18</definedName>
    <definedName name="_xlnm.Print_Titles" localSheetId="1">Importdatei!$1:$1</definedName>
    <definedName name="Gesamtstunden">Deckblatt!$M$39</definedName>
    <definedName name="Gesamtstunden_1">Deckblatt!$C$39</definedName>
    <definedName name="Gesamtstunden_2">Deckblatt!$E$39</definedName>
    <definedName name="Gesamtstunden_3">Deckblatt!$G$39</definedName>
    <definedName name="Gesamtstunden_4">Deckblatt!$I$39</definedName>
    <definedName name="Gesamtstunden_5">Deckblatt!$K$39</definedName>
    <definedName name="Haushaltsjahr">Deckblatt!$K$19</definedName>
    <definedName name="Haushaltsjahr_1">Kataloge!$B$4</definedName>
    <definedName name="Haushaltsjahr_2">Kataloge!$B$5</definedName>
    <definedName name="Klassenstufe">Deckblatt!$K$23</definedName>
    <definedName name="Kursbeginn_1">Deckblatt!$C$31</definedName>
    <definedName name="Kursbeginn_2">Deckblatt!$E$31</definedName>
    <definedName name="Kursbeginn_3">Deckblatt!$G$31</definedName>
    <definedName name="Kursbeginn_4">Deckblatt!$I$31</definedName>
    <definedName name="Kursbeginn_5">Deckblatt!$K$31</definedName>
    <definedName name="Kursbeginn_min">Deckblatt!$R$31</definedName>
    <definedName name="Kursende_1">Deckblatt!$C$33</definedName>
    <definedName name="Kursende_2">Deckblatt!$E$33</definedName>
    <definedName name="Kursende_3">Deckblatt!$G$33</definedName>
    <definedName name="Kursende_4">Deckblatt!$I$33</definedName>
    <definedName name="Kursende_5">Deckblatt!$K$33</definedName>
    <definedName name="Kursende_max">Deckblatt!$R$33</definedName>
    <definedName name="Name">OFFSET('Kopierhilfe TN-Daten'!$E$2,0,0,(30-COUNTIF('Kopierhilfe TN-Daten'!$E$3:$E$31,"")),1)</definedName>
    <definedName name="Schuljahr">Deckblatt!$K$17</definedName>
    <definedName name="Schulnummer">Deckblatt!$C$23</definedName>
    <definedName name="StEK_Satz">Kataloge!$M$1:$M$4</definedName>
    <definedName name="Stunden_1">Deckblatt!$C$37</definedName>
    <definedName name="Stunden_2">Deckblatt!$E$37</definedName>
    <definedName name="Stunden_3">Deckblatt!$G$37</definedName>
    <definedName name="Stunden_4">Deckblatt!$I$37</definedName>
    <definedName name="Stunden_5">Deckblatt!$K$37</definedName>
    <definedName name="Tage_1">Deckblatt!$C$35</definedName>
    <definedName name="Tage_2">Deckblatt!$E$35</definedName>
    <definedName name="Tage_3">Deckblatt!$G$35</definedName>
    <definedName name="Tage_4">Deckblatt!$I$35</definedName>
    <definedName name="Tage_5">Deckblatt!$K$35</definedName>
  </definedNames>
  <calcPr calcId="162913"/>
</workbook>
</file>

<file path=xl/calcChain.xml><?xml version="1.0" encoding="utf-8"?>
<calcChain xmlns="http://schemas.openxmlformats.org/spreadsheetml/2006/main">
  <c r="J4" i="196" l="1"/>
  <c r="H3" i="204" l="1"/>
  <c r="H4" i="204"/>
  <c r="H5" i="204"/>
  <c r="H6" i="204"/>
  <c r="H7" i="204"/>
  <c r="H8" i="204"/>
  <c r="H9" i="204"/>
  <c r="H10" i="204"/>
  <c r="H11" i="204"/>
  <c r="H12" i="204"/>
  <c r="H13" i="204"/>
  <c r="H14" i="204"/>
  <c r="H15" i="204"/>
  <c r="H16" i="204"/>
  <c r="H17" i="204"/>
  <c r="H18" i="204"/>
  <c r="H19" i="204"/>
  <c r="H20" i="204"/>
  <c r="H21" i="204"/>
  <c r="H22" i="204"/>
  <c r="H23" i="204"/>
  <c r="H24" i="204"/>
  <c r="H25" i="204"/>
  <c r="H26" i="204"/>
  <c r="H27" i="204"/>
  <c r="H28" i="204"/>
  <c r="H29" i="204"/>
  <c r="H30" i="204"/>
  <c r="H31" i="204"/>
  <c r="H2" i="204"/>
  <c r="B5" i="196" l="1"/>
  <c r="B4" i="196"/>
  <c r="B3" i="196"/>
  <c r="D1" i="198" l="1"/>
  <c r="D3" i="198"/>
  <c r="D4" i="198"/>
  <c r="D5" i="198"/>
  <c r="D6" i="198"/>
  <c r="D7" i="198"/>
  <c r="D8" i="198"/>
  <c r="D9" i="198"/>
  <c r="D10" i="198"/>
  <c r="D11" i="198"/>
  <c r="D12" i="198"/>
  <c r="D13" i="198"/>
  <c r="D14" i="198"/>
  <c r="D15" i="198"/>
  <c r="D16" i="198"/>
  <c r="D17" i="198"/>
  <c r="D18" i="198"/>
  <c r="D19" i="198"/>
  <c r="D20" i="198"/>
  <c r="D21" i="198"/>
  <c r="D22" i="198"/>
  <c r="D23" i="198"/>
  <c r="D24" i="198"/>
  <c r="D25" i="198"/>
  <c r="D26" i="198"/>
  <c r="D27" i="198"/>
  <c r="D28" i="198"/>
  <c r="D29" i="198"/>
  <c r="D30" i="198"/>
  <c r="D31" i="198"/>
  <c r="D2" i="198"/>
  <c r="AL7" i="199" l="1"/>
  <c r="F2" i="204"/>
  <c r="F3" i="204"/>
  <c r="F4" i="204"/>
  <c r="F5" i="204"/>
  <c r="F6" i="204"/>
  <c r="F7" i="204"/>
  <c r="F8" i="204"/>
  <c r="F9" i="204"/>
  <c r="F10" i="204"/>
  <c r="F11" i="204"/>
  <c r="F12" i="204"/>
  <c r="F13" i="204"/>
  <c r="F14" i="204"/>
  <c r="F15" i="204"/>
  <c r="F16" i="204"/>
  <c r="F17" i="204"/>
  <c r="F18" i="204"/>
  <c r="F19" i="204"/>
  <c r="F20" i="204"/>
  <c r="F21" i="204"/>
  <c r="F22" i="204"/>
  <c r="F23" i="204"/>
  <c r="F24" i="204"/>
  <c r="F25" i="204"/>
  <c r="F26" i="204"/>
  <c r="F27" i="204"/>
  <c r="F28" i="204"/>
  <c r="F29" i="204"/>
  <c r="F30" i="204"/>
  <c r="F31" i="204"/>
  <c r="C3" i="204" l="1"/>
  <c r="C7" i="204"/>
  <c r="D7" i="204"/>
  <c r="E7" i="204"/>
  <c r="I7" i="204"/>
  <c r="D8" i="204"/>
  <c r="C9" i="204"/>
  <c r="D9" i="204"/>
  <c r="E9" i="204" s="1"/>
  <c r="D10" i="204"/>
  <c r="C10" i="204" s="1"/>
  <c r="C11" i="204"/>
  <c r="D11" i="204"/>
  <c r="D12" i="204"/>
  <c r="C12" i="204" s="1"/>
  <c r="D13" i="204"/>
  <c r="E13" i="204" s="1"/>
  <c r="D14" i="204"/>
  <c r="C14" i="204" s="1"/>
  <c r="C15" i="204"/>
  <c r="D15" i="204"/>
  <c r="E15" i="204" s="1"/>
  <c r="I15" i="204"/>
  <c r="J15" i="204" s="1"/>
  <c r="D16" i="204"/>
  <c r="C17" i="204"/>
  <c r="D17" i="204"/>
  <c r="I17" i="204" s="1"/>
  <c r="E17" i="204"/>
  <c r="D18" i="204"/>
  <c r="C18" i="204" s="1"/>
  <c r="E18" i="204"/>
  <c r="I18" i="204"/>
  <c r="J18" i="204" s="1"/>
  <c r="C19" i="204"/>
  <c r="D19" i="204"/>
  <c r="E19" i="204"/>
  <c r="D20" i="204"/>
  <c r="C20" i="204" s="1"/>
  <c r="D21" i="204"/>
  <c r="E21" i="204"/>
  <c r="D22" i="204"/>
  <c r="C22" i="204" s="1"/>
  <c r="C23" i="204"/>
  <c r="D23" i="204"/>
  <c r="I23" i="204" s="1"/>
  <c r="J23" i="204" s="1"/>
  <c r="E23" i="204"/>
  <c r="D24" i="204"/>
  <c r="C25" i="204"/>
  <c r="D25" i="204"/>
  <c r="E25" i="204" s="1"/>
  <c r="D26" i="204"/>
  <c r="C26" i="204" s="1"/>
  <c r="I26" i="204"/>
  <c r="J26" i="204" s="1"/>
  <c r="C27" i="204"/>
  <c r="D27" i="204"/>
  <c r="D28" i="204"/>
  <c r="C28" i="204" s="1"/>
  <c r="D29" i="204"/>
  <c r="E29" i="204"/>
  <c r="D30" i="204"/>
  <c r="C30" i="204" s="1"/>
  <c r="C31" i="204"/>
  <c r="D31" i="204"/>
  <c r="E31" i="204"/>
  <c r="I31" i="204"/>
  <c r="J31" i="204" s="1"/>
  <c r="K7" i="204" l="1"/>
  <c r="J7" i="204"/>
  <c r="K17" i="204"/>
  <c r="J17" i="204"/>
  <c r="A23" i="204"/>
  <c r="B23" i="204" s="1"/>
  <c r="G23" i="204"/>
  <c r="A10" i="204"/>
  <c r="B10" i="204" s="1"/>
  <c r="G10" i="204"/>
  <c r="A3" i="204"/>
  <c r="B3" i="204" s="1"/>
  <c r="G3" i="204"/>
  <c r="A22" i="204"/>
  <c r="B22" i="204" s="1"/>
  <c r="G22" i="204"/>
  <c r="A15" i="204"/>
  <c r="B15" i="204" s="1"/>
  <c r="G15" i="204"/>
  <c r="A31" i="204"/>
  <c r="B31" i="204" s="1"/>
  <c r="G31" i="204"/>
  <c r="A18" i="204"/>
  <c r="B18" i="204" s="1"/>
  <c r="G18" i="204"/>
  <c r="A9" i="204"/>
  <c r="B9" i="204" s="1"/>
  <c r="G9" i="204"/>
  <c r="A25" i="204"/>
  <c r="B25" i="204" s="1"/>
  <c r="G25" i="204"/>
  <c r="A20" i="204"/>
  <c r="B20" i="204" s="1"/>
  <c r="G20" i="204"/>
  <c r="A28" i="204"/>
  <c r="B28" i="204" s="1"/>
  <c r="G28" i="204"/>
  <c r="A27" i="204"/>
  <c r="B27" i="204" s="1"/>
  <c r="G27" i="204"/>
  <c r="A26" i="204"/>
  <c r="B26" i="204" s="1"/>
  <c r="G26" i="204"/>
  <c r="A14" i="204"/>
  <c r="B14" i="204" s="1"/>
  <c r="G14" i="204"/>
  <c r="A30" i="204"/>
  <c r="B30" i="204" s="1"/>
  <c r="G30" i="204"/>
  <c r="A17" i="204"/>
  <c r="B17" i="204" s="1"/>
  <c r="G17" i="204"/>
  <c r="A12" i="204"/>
  <c r="B12" i="204" s="1"/>
  <c r="G12" i="204"/>
  <c r="A19" i="204"/>
  <c r="B19" i="204" s="1"/>
  <c r="G19" i="204"/>
  <c r="A11" i="204"/>
  <c r="B11" i="204" s="1"/>
  <c r="G11" i="204"/>
  <c r="A7" i="204"/>
  <c r="B7" i="204" s="1"/>
  <c r="G7" i="204"/>
  <c r="I10" i="204"/>
  <c r="E27" i="204"/>
  <c r="E10" i="204"/>
  <c r="E26" i="204"/>
  <c r="I20" i="204"/>
  <c r="E11" i="204"/>
  <c r="I28" i="204"/>
  <c r="K15" i="204"/>
  <c r="K31" i="204"/>
  <c r="K23" i="204"/>
  <c r="I27" i="204"/>
  <c r="I19" i="204"/>
  <c r="I11" i="204"/>
  <c r="C29" i="204"/>
  <c r="K26" i="204"/>
  <c r="K18" i="204"/>
  <c r="I12" i="204"/>
  <c r="E24" i="204"/>
  <c r="C24" i="204"/>
  <c r="C16" i="204"/>
  <c r="E16" i="204"/>
  <c r="E8" i="204"/>
  <c r="C8" i="204"/>
  <c r="C21" i="204"/>
  <c r="C13" i="204"/>
  <c r="C5" i="204"/>
  <c r="E28" i="204"/>
  <c r="E20" i="204"/>
  <c r="E12" i="204"/>
  <c r="E30" i="204"/>
  <c r="E22" i="204"/>
  <c r="E14" i="204"/>
  <c r="M28" i="204" l="1"/>
  <c r="R28" i="204"/>
  <c r="N28" i="204"/>
  <c r="O28" i="204"/>
  <c r="P28" i="204"/>
  <c r="Q28" i="204"/>
  <c r="P18" i="204"/>
  <c r="Q18" i="204"/>
  <c r="R18" i="204"/>
  <c r="M18" i="204"/>
  <c r="N18" i="204"/>
  <c r="O18" i="204"/>
  <c r="R19" i="204"/>
  <c r="O19" i="204"/>
  <c r="P19" i="204"/>
  <c r="Q19" i="204"/>
  <c r="M19" i="204"/>
  <c r="N19" i="204"/>
  <c r="P14" i="204"/>
  <c r="Q14" i="204"/>
  <c r="M14" i="204"/>
  <c r="N14" i="204"/>
  <c r="O14" i="204"/>
  <c r="R14" i="204"/>
  <c r="M20" i="204"/>
  <c r="Q20" i="204"/>
  <c r="R20" i="204"/>
  <c r="N20" i="204"/>
  <c r="O20" i="204"/>
  <c r="P20" i="204"/>
  <c r="R31" i="204"/>
  <c r="P31" i="204"/>
  <c r="M31" i="204"/>
  <c r="N31" i="204"/>
  <c r="O31" i="204"/>
  <c r="Q31" i="204"/>
  <c r="P10" i="204"/>
  <c r="Q10" i="204"/>
  <c r="M10" i="204"/>
  <c r="N10" i="204"/>
  <c r="O10" i="204"/>
  <c r="R10" i="204"/>
  <c r="P30" i="204"/>
  <c r="Q30" i="204"/>
  <c r="M30" i="204"/>
  <c r="R30" i="204"/>
  <c r="N30" i="204"/>
  <c r="O30" i="204"/>
  <c r="P3" i="204"/>
  <c r="R3" i="204"/>
  <c r="O3" i="204"/>
  <c r="Q3" i="204"/>
  <c r="M3" i="204"/>
  <c r="N3" i="204"/>
  <c r="M12" i="204"/>
  <c r="N12" i="204"/>
  <c r="O12" i="204"/>
  <c r="P12" i="204"/>
  <c r="Q12" i="204"/>
  <c r="R12" i="204"/>
  <c r="P26" i="204"/>
  <c r="Q26" i="204"/>
  <c r="R26" i="204"/>
  <c r="M26" i="204"/>
  <c r="N26" i="204"/>
  <c r="O26" i="204"/>
  <c r="N25" i="204"/>
  <c r="O25" i="204"/>
  <c r="P25" i="204"/>
  <c r="Q25" i="204"/>
  <c r="R25" i="204"/>
  <c r="M25" i="204"/>
  <c r="R15" i="204"/>
  <c r="P15" i="204"/>
  <c r="M15" i="204"/>
  <c r="N15" i="204"/>
  <c r="O15" i="204"/>
  <c r="Q15" i="204"/>
  <c r="R23" i="204"/>
  <c r="O23" i="204"/>
  <c r="P23" i="204"/>
  <c r="M23" i="204"/>
  <c r="N23" i="204"/>
  <c r="Q23" i="204"/>
  <c r="R11" i="204"/>
  <c r="O11" i="204"/>
  <c r="P11" i="204"/>
  <c r="M11" i="204"/>
  <c r="N11" i="204"/>
  <c r="Q11" i="204"/>
  <c r="R7" i="204"/>
  <c r="O7" i="204"/>
  <c r="P7" i="204"/>
  <c r="M7" i="204"/>
  <c r="N7" i="204"/>
  <c r="Q7" i="204"/>
  <c r="N17" i="204"/>
  <c r="O17" i="204"/>
  <c r="M17" i="204"/>
  <c r="P17" i="204"/>
  <c r="Q17" i="204"/>
  <c r="R17" i="204"/>
  <c r="R27" i="204"/>
  <c r="O27" i="204"/>
  <c r="P27" i="204"/>
  <c r="M27" i="204"/>
  <c r="N27" i="204"/>
  <c r="Q27" i="204"/>
  <c r="N9" i="204"/>
  <c r="O9" i="204"/>
  <c r="M9" i="204"/>
  <c r="P9" i="204"/>
  <c r="Q9" i="204"/>
  <c r="R9" i="204"/>
  <c r="P22" i="204"/>
  <c r="Q22" i="204"/>
  <c r="R22" i="204"/>
  <c r="M22" i="204"/>
  <c r="N22" i="204"/>
  <c r="O22" i="204"/>
  <c r="K11" i="204"/>
  <c r="J11" i="204"/>
  <c r="K19" i="204"/>
  <c r="J19" i="204"/>
  <c r="K27" i="204"/>
  <c r="J27" i="204"/>
  <c r="K20" i="204"/>
  <c r="J20" i="204"/>
  <c r="K12" i="204"/>
  <c r="J12" i="204"/>
  <c r="K10" i="204"/>
  <c r="J10" i="204"/>
  <c r="K28" i="204"/>
  <c r="J28" i="204"/>
  <c r="A21" i="204"/>
  <c r="B21" i="204" s="1"/>
  <c r="G21" i="204"/>
  <c r="A16" i="204"/>
  <c r="B16" i="204" s="1"/>
  <c r="G16" i="204"/>
  <c r="A29" i="204"/>
  <c r="B29" i="204" s="1"/>
  <c r="G29" i="204"/>
  <c r="A8" i="204"/>
  <c r="B8" i="204" s="1"/>
  <c r="G8" i="204"/>
  <c r="A24" i="204"/>
  <c r="B24" i="204" s="1"/>
  <c r="G24" i="204"/>
  <c r="A5" i="204"/>
  <c r="B5" i="204" s="1"/>
  <c r="G5" i="204"/>
  <c r="A13" i="204"/>
  <c r="B13" i="204" s="1"/>
  <c r="G13" i="204"/>
  <c r="I25" i="204"/>
  <c r="I9" i="204"/>
  <c r="I16" i="204"/>
  <c r="I30" i="204"/>
  <c r="I8" i="204"/>
  <c r="I14" i="204"/>
  <c r="I13" i="204"/>
  <c r="I21" i="204"/>
  <c r="I22" i="204"/>
  <c r="I24" i="204"/>
  <c r="I29" i="204"/>
  <c r="D7" i="199"/>
  <c r="N5" i="204" l="1"/>
  <c r="O5" i="204"/>
  <c r="P5" i="204"/>
  <c r="Q5" i="204"/>
  <c r="R5" i="204"/>
  <c r="M5" i="204"/>
  <c r="M24" i="204"/>
  <c r="Q24" i="204"/>
  <c r="R24" i="204"/>
  <c r="N24" i="204"/>
  <c r="O24" i="204"/>
  <c r="P24" i="204"/>
  <c r="N21" i="204"/>
  <c r="O21" i="204"/>
  <c r="M21" i="204"/>
  <c r="P21" i="204"/>
  <c r="Q21" i="204"/>
  <c r="R21" i="204"/>
  <c r="M16" i="204"/>
  <c r="Q16" i="204"/>
  <c r="R16" i="204"/>
  <c r="N16" i="204"/>
  <c r="O16" i="204"/>
  <c r="P16" i="204"/>
  <c r="M8" i="204"/>
  <c r="R8" i="204"/>
  <c r="N8" i="204"/>
  <c r="O8" i="204"/>
  <c r="P8" i="204"/>
  <c r="Q8" i="204"/>
  <c r="N13" i="204"/>
  <c r="O13" i="204"/>
  <c r="M13" i="204"/>
  <c r="P13" i="204"/>
  <c r="Q13" i="204"/>
  <c r="R13" i="204"/>
  <c r="N29" i="204"/>
  <c r="O29" i="204"/>
  <c r="P29" i="204"/>
  <c r="Q29" i="204"/>
  <c r="R29" i="204"/>
  <c r="M29" i="204"/>
  <c r="K8" i="204"/>
  <c r="J8" i="204"/>
  <c r="K30" i="204"/>
  <c r="J30" i="204"/>
  <c r="K13" i="204"/>
  <c r="J13" i="204"/>
  <c r="K29" i="204"/>
  <c r="J29" i="204"/>
  <c r="K16" i="204"/>
  <c r="J16" i="204"/>
  <c r="K24" i="204"/>
  <c r="J24" i="204"/>
  <c r="K9" i="204"/>
  <c r="J9" i="204"/>
  <c r="K14" i="204"/>
  <c r="J14" i="204"/>
  <c r="K22" i="204"/>
  <c r="J22" i="204"/>
  <c r="K25" i="204"/>
  <c r="J25" i="204"/>
  <c r="K21" i="204"/>
  <c r="J21" i="204"/>
  <c r="CA31" i="199"/>
  <c r="CA29" i="199"/>
  <c r="CA25" i="199"/>
  <c r="CA23" i="199"/>
  <c r="CA21" i="199"/>
  <c r="B59" i="199"/>
  <c r="B67" i="199"/>
  <c r="B75" i="199"/>
  <c r="B83" i="199"/>
  <c r="B91" i="199"/>
  <c r="B99" i="199"/>
  <c r="B107" i="199"/>
  <c r="B115" i="199"/>
  <c r="B123" i="199"/>
  <c r="B131" i="199"/>
  <c r="B139" i="199"/>
  <c r="B147" i="199"/>
  <c r="B155" i="199"/>
  <c r="B163" i="199"/>
  <c r="B171" i="199"/>
  <c r="B179" i="199"/>
  <c r="B187" i="199"/>
  <c r="B195" i="199"/>
  <c r="B203" i="199"/>
  <c r="B211" i="199"/>
  <c r="B219" i="199"/>
  <c r="B227" i="199"/>
  <c r="B235" i="199"/>
  <c r="B243" i="199"/>
  <c r="B251" i="199"/>
  <c r="D19" i="203" l="1"/>
  <c r="D20" i="203"/>
  <c r="D21" i="203"/>
  <c r="D22" i="203"/>
  <c r="D23" i="203"/>
  <c r="D24" i="203"/>
  <c r="D25" i="203"/>
  <c r="D26" i="203"/>
  <c r="D27" i="203"/>
  <c r="D28" i="203"/>
  <c r="D29" i="203"/>
  <c r="D30" i="203"/>
  <c r="D31" i="203"/>
  <c r="D32" i="203"/>
  <c r="D33" i="203"/>
  <c r="D34" i="203"/>
  <c r="D35" i="203"/>
  <c r="D36" i="203"/>
  <c r="D37" i="203"/>
  <c r="D38" i="203"/>
  <c r="D39" i="203"/>
  <c r="D40" i="203"/>
  <c r="D41" i="203"/>
  <c r="D42" i="203"/>
  <c r="D43" i="203"/>
  <c r="D44" i="203"/>
  <c r="D45" i="203"/>
  <c r="D46" i="203"/>
  <c r="D47" i="203"/>
  <c r="D48" i="203"/>
  <c r="D49" i="203"/>
  <c r="D50" i="203"/>
  <c r="D51" i="203"/>
  <c r="D52" i="203"/>
  <c r="D53" i="203"/>
  <c r="D54" i="203"/>
  <c r="D55" i="203"/>
  <c r="D56" i="203"/>
  <c r="D57" i="203"/>
  <c r="D58" i="203"/>
  <c r="D59" i="203"/>
  <c r="D60" i="203"/>
  <c r="D61" i="203"/>
  <c r="D62" i="203"/>
  <c r="D63" i="203"/>
  <c r="D64" i="203"/>
  <c r="D65" i="203"/>
  <c r="D66" i="203"/>
  <c r="D67" i="203"/>
  <c r="D68" i="203"/>
  <c r="D69" i="203"/>
  <c r="D70" i="203"/>
  <c r="D71" i="203"/>
  <c r="D72" i="203"/>
  <c r="D73" i="203"/>
  <c r="D74" i="203"/>
  <c r="D75" i="203"/>
  <c r="D76" i="203"/>
  <c r="D77" i="203"/>
  <c r="D78" i="203"/>
  <c r="D79" i="203"/>
  <c r="D80" i="203"/>
  <c r="D81" i="203"/>
  <c r="D82" i="203"/>
  <c r="D83" i="203"/>
  <c r="D84" i="203"/>
  <c r="D85" i="203"/>
  <c r="D86" i="203"/>
  <c r="D87" i="203"/>
  <c r="D88" i="203"/>
  <c r="D89" i="203"/>
  <c r="D90" i="203"/>
  <c r="D91" i="203"/>
  <c r="D92" i="203"/>
  <c r="D93" i="203"/>
  <c r="D94" i="203"/>
  <c r="D95" i="203"/>
  <c r="D96" i="203"/>
  <c r="D97" i="203"/>
  <c r="D98" i="203"/>
  <c r="D99" i="203"/>
  <c r="D100" i="203"/>
  <c r="D101" i="203"/>
  <c r="D102" i="203"/>
  <c r="D103" i="203"/>
  <c r="D104" i="203"/>
  <c r="D105" i="203"/>
  <c r="D106" i="203"/>
  <c r="D107" i="203"/>
  <c r="D108" i="203"/>
  <c r="D109" i="203"/>
  <c r="D110" i="203"/>
  <c r="D111" i="203"/>
  <c r="D112" i="203"/>
  <c r="D113" i="203"/>
  <c r="D114" i="203"/>
  <c r="D115" i="203"/>
  <c r="D116" i="203"/>
  <c r="D117" i="203"/>
  <c r="D118" i="203"/>
  <c r="D119" i="203"/>
  <c r="D120" i="203"/>
  <c r="D121" i="203"/>
  <c r="D122" i="203"/>
  <c r="D123" i="203"/>
  <c r="D124" i="203"/>
  <c r="D125" i="203"/>
  <c r="D126" i="203"/>
  <c r="D127" i="203"/>
  <c r="D128" i="203"/>
  <c r="D129" i="203"/>
  <c r="D130" i="203"/>
  <c r="D131" i="203"/>
  <c r="D132" i="203"/>
  <c r="D133" i="203"/>
  <c r="D134" i="203"/>
  <c r="D135" i="203"/>
  <c r="D136" i="203"/>
  <c r="D137" i="203"/>
  <c r="D138" i="203"/>
  <c r="D139" i="203"/>
  <c r="D140" i="203"/>
  <c r="D141" i="203"/>
  <c r="D142" i="203"/>
  <c r="D143" i="203"/>
  <c r="D144" i="203"/>
  <c r="D145" i="203"/>
  <c r="D146" i="203"/>
  <c r="D147" i="203"/>
  <c r="D148" i="203"/>
  <c r="D149" i="203"/>
  <c r="D150" i="203"/>
  <c r="D151" i="203"/>
  <c r="D152" i="203"/>
  <c r="D153" i="203"/>
  <c r="D154" i="203"/>
  <c r="D155" i="203"/>
  <c r="D156" i="203"/>
  <c r="D157" i="203"/>
  <c r="D158" i="203"/>
  <c r="D159" i="203"/>
  <c r="D160" i="203"/>
  <c r="D161" i="203"/>
  <c r="D162" i="203"/>
  <c r="D163" i="203"/>
  <c r="D164" i="203"/>
  <c r="D165" i="203"/>
  <c r="D166" i="203"/>
  <c r="D167" i="203"/>
  <c r="D168" i="203"/>
  <c r="D169" i="203"/>
  <c r="D170" i="203"/>
  <c r="D171" i="203"/>
  <c r="D172" i="203"/>
  <c r="D173" i="203"/>
  <c r="D174" i="203"/>
  <c r="D175" i="203"/>
  <c r="D176" i="203"/>
  <c r="D177" i="203"/>
  <c r="D178" i="203"/>
  <c r="D179" i="203"/>
  <c r="D180" i="203"/>
  <c r="D181" i="203"/>
  <c r="D182" i="203"/>
  <c r="D183" i="203"/>
  <c r="D184" i="203"/>
  <c r="D185" i="203"/>
  <c r="D186" i="203"/>
  <c r="D187" i="203"/>
  <c r="D188" i="203"/>
  <c r="D189" i="203"/>
  <c r="D190" i="203"/>
  <c r="D191" i="203"/>
  <c r="D192" i="203"/>
  <c r="D193" i="203"/>
  <c r="D194" i="203"/>
  <c r="D195" i="203"/>
  <c r="D196" i="203"/>
  <c r="D197" i="203"/>
  <c r="D198" i="203"/>
  <c r="D199" i="203"/>
  <c r="D200" i="203"/>
  <c r="D201" i="203"/>
  <c r="D202" i="203"/>
  <c r="D203" i="203"/>
  <c r="D204" i="203"/>
  <c r="D205" i="203"/>
  <c r="D206" i="203"/>
  <c r="D207" i="203"/>
  <c r="D208" i="203"/>
  <c r="D209" i="203"/>
  <c r="D210" i="203"/>
  <c r="D211" i="203"/>
  <c r="D212" i="203"/>
  <c r="D213" i="203"/>
  <c r="D214" i="203"/>
  <c r="D215" i="203"/>
  <c r="D216" i="203"/>
  <c r="D217" i="203"/>
  <c r="CA33" i="199" l="1"/>
  <c r="CA34" i="199"/>
  <c r="CA37" i="199"/>
  <c r="CA39" i="199"/>
  <c r="CA41" i="199"/>
  <c r="CA42" i="199"/>
  <c r="CA45" i="199"/>
  <c r="CA47" i="199"/>
  <c r="CA49" i="199"/>
  <c r="CA50" i="199"/>
  <c r="CA53" i="199"/>
  <c r="CA55" i="199"/>
  <c r="CA57" i="199"/>
  <c r="CA58" i="199"/>
  <c r="CA61" i="199"/>
  <c r="CA63" i="199"/>
  <c r="CA65" i="199"/>
  <c r="CA66" i="199"/>
  <c r="CA69" i="199"/>
  <c r="CA71" i="199"/>
  <c r="CA73" i="199"/>
  <c r="CA74" i="199"/>
  <c r="CA77" i="199"/>
  <c r="CA79" i="199"/>
  <c r="CA81" i="199"/>
  <c r="CA82" i="199"/>
  <c r="CA85" i="199"/>
  <c r="CA87" i="199"/>
  <c r="CA89" i="199"/>
  <c r="CA90" i="199"/>
  <c r="CA93" i="199"/>
  <c r="CA95" i="199"/>
  <c r="CA97" i="199"/>
  <c r="CA98" i="199"/>
  <c r="CA101" i="199"/>
  <c r="CA103" i="199"/>
  <c r="CA105" i="199"/>
  <c r="CA106" i="199"/>
  <c r="CA109" i="199"/>
  <c r="CA111" i="199"/>
  <c r="CA113" i="199"/>
  <c r="CA114" i="199"/>
  <c r="CA117" i="199"/>
  <c r="CA119" i="199"/>
  <c r="CA121" i="199"/>
  <c r="CA122" i="199"/>
  <c r="CA125" i="199"/>
  <c r="CA127" i="199"/>
  <c r="CA129" i="199"/>
  <c r="CA130" i="199"/>
  <c r="CA133" i="199"/>
  <c r="CA135" i="199"/>
  <c r="CA137" i="199"/>
  <c r="CA138" i="199"/>
  <c r="CA141" i="199"/>
  <c r="CA143" i="199"/>
  <c r="CA145" i="199"/>
  <c r="CA146" i="199"/>
  <c r="CA149" i="199"/>
  <c r="CA151" i="199"/>
  <c r="CA153" i="199"/>
  <c r="CA154" i="199"/>
  <c r="CA157" i="199"/>
  <c r="CA159" i="199"/>
  <c r="CA161" i="199"/>
  <c r="CA162" i="199"/>
  <c r="CA165" i="199"/>
  <c r="CA167" i="199"/>
  <c r="CA169" i="199"/>
  <c r="CA170" i="199"/>
  <c r="CA173" i="199"/>
  <c r="CA175" i="199"/>
  <c r="CA177" i="199"/>
  <c r="CA178" i="199"/>
  <c r="CA181" i="199"/>
  <c r="CA183" i="199"/>
  <c r="CA185" i="199"/>
  <c r="CA186" i="199"/>
  <c r="CA189" i="199"/>
  <c r="CA191" i="199"/>
  <c r="CA193" i="199"/>
  <c r="CA194" i="199"/>
  <c r="CA197" i="199"/>
  <c r="CA199" i="199"/>
  <c r="CA201" i="199"/>
  <c r="CA202" i="199"/>
  <c r="CA205" i="199"/>
  <c r="CA207" i="199"/>
  <c r="CA209" i="199"/>
  <c r="CA210" i="199"/>
  <c r="CA213" i="199"/>
  <c r="CA215" i="199"/>
  <c r="CA217" i="199"/>
  <c r="CA218" i="199"/>
  <c r="CA221" i="199"/>
  <c r="CA223" i="199"/>
  <c r="CA225" i="199"/>
  <c r="CA226" i="199"/>
  <c r="CA229" i="199"/>
  <c r="CA231" i="199"/>
  <c r="CA233" i="199"/>
  <c r="CA234" i="199"/>
  <c r="CA237" i="199"/>
  <c r="CA239" i="199"/>
  <c r="CA241" i="199"/>
  <c r="CA242" i="199"/>
  <c r="CA245" i="199"/>
  <c r="CA247" i="199"/>
  <c r="CA249" i="199"/>
  <c r="CA250" i="199"/>
  <c r="CA253" i="199"/>
  <c r="CA255" i="199"/>
  <c r="CA257" i="199"/>
  <c r="C29" i="202" l="1"/>
  <c r="M33" i="202"/>
  <c r="M31" i="202"/>
  <c r="K29" i="202"/>
  <c r="Q29" i="202" s="1"/>
  <c r="Q27" i="202" s="1"/>
  <c r="I29" i="202"/>
  <c r="P29" i="202" s="1"/>
  <c r="P27" i="202" s="1"/>
  <c r="G29" i="202"/>
  <c r="O29" i="202" s="1"/>
  <c r="O27" i="202" s="1"/>
  <c r="E29" i="202"/>
  <c r="N29" i="202" s="1"/>
  <c r="N31" i="202" s="1"/>
  <c r="N27" i="202" l="1"/>
  <c r="P31" i="202"/>
  <c r="P33" i="202" s="1"/>
  <c r="O31" i="202"/>
  <c r="O33" i="202" s="1"/>
  <c r="Q31" i="202"/>
  <c r="Q33" i="202" s="1"/>
  <c r="M29" i="202"/>
  <c r="M27" i="202" s="1"/>
  <c r="N33" i="202"/>
  <c r="E27" i="202" l="1"/>
  <c r="CG17" i="199"/>
  <c r="CH17" i="199"/>
  <c r="CI17" i="199"/>
  <c r="CJ17" i="199"/>
  <c r="CK17" i="199"/>
  <c r="CL17" i="199"/>
  <c r="CM17" i="199"/>
  <c r="CN17" i="199"/>
  <c r="CO17" i="199"/>
  <c r="CP17" i="199"/>
  <c r="CQ17" i="199"/>
  <c r="CR17" i="199"/>
  <c r="CS17" i="199"/>
  <c r="CT17" i="199"/>
  <c r="CU17" i="199"/>
  <c r="CV17" i="199"/>
  <c r="CW17" i="199"/>
  <c r="CX17" i="199"/>
  <c r="CY17" i="199"/>
  <c r="CZ17" i="199"/>
  <c r="DA17" i="199"/>
  <c r="DB17" i="199"/>
  <c r="DC17" i="199"/>
  <c r="DD17" i="199"/>
  <c r="DE17" i="199"/>
  <c r="DF17" i="199"/>
  <c r="DG17" i="199"/>
  <c r="CF17" i="199"/>
  <c r="DD29" i="199" l="1"/>
  <c r="DD37" i="199"/>
  <c r="DD45" i="199"/>
  <c r="DD27" i="199"/>
  <c r="DD53" i="199"/>
  <c r="DD35" i="199"/>
  <c r="DD85" i="199"/>
  <c r="DD75" i="199"/>
  <c r="DD43" i="199"/>
  <c r="DD61" i="199"/>
  <c r="DD93" i="199"/>
  <c r="DD59" i="199"/>
  <c r="DD69" i="199"/>
  <c r="DD51" i="199"/>
  <c r="DD99" i="199"/>
  <c r="DD91" i="199"/>
  <c r="DD101" i="199"/>
  <c r="DD125" i="199"/>
  <c r="DD83" i="199"/>
  <c r="DD109" i="199"/>
  <c r="DD155" i="199"/>
  <c r="DD77" i="199"/>
  <c r="DD163" i="199"/>
  <c r="DD133" i="199"/>
  <c r="DD171" i="199"/>
  <c r="DD141" i="199"/>
  <c r="DD149" i="199"/>
  <c r="DD67" i="199"/>
  <c r="DD115" i="199"/>
  <c r="DD139" i="199"/>
  <c r="DD117" i="199"/>
  <c r="DD173" i="199"/>
  <c r="DD123" i="199"/>
  <c r="DD165" i="199"/>
  <c r="DD131" i="199"/>
  <c r="DD147" i="199"/>
  <c r="DD157" i="199"/>
  <c r="DD189" i="199"/>
  <c r="DD179" i="199"/>
  <c r="DD195" i="199"/>
  <c r="DD203" i="199"/>
  <c r="DD181" i="199"/>
  <c r="DD187" i="199"/>
  <c r="DD107" i="199"/>
  <c r="DD197" i="199"/>
  <c r="DD205" i="199"/>
  <c r="DD213" i="199"/>
  <c r="DD245" i="199"/>
  <c r="DD235" i="199"/>
  <c r="DD253" i="199"/>
  <c r="DD211" i="199"/>
  <c r="DD219" i="199"/>
  <c r="DD221" i="199"/>
  <c r="DD243" i="199"/>
  <c r="DD251" i="199"/>
  <c r="DD227" i="199"/>
  <c r="DD229" i="199"/>
  <c r="DD237" i="199"/>
  <c r="CU29" i="199"/>
  <c r="CU37" i="199"/>
  <c r="CU45" i="199"/>
  <c r="CU27" i="199"/>
  <c r="CU53" i="199"/>
  <c r="CU35" i="199"/>
  <c r="CU43" i="199"/>
  <c r="CU59" i="199"/>
  <c r="CU93" i="199"/>
  <c r="CU61" i="199"/>
  <c r="CU77" i="199"/>
  <c r="CU83" i="199"/>
  <c r="CU101" i="199"/>
  <c r="CU67" i="199"/>
  <c r="CU51" i="199"/>
  <c r="CU99" i="199"/>
  <c r="CU85" i="199"/>
  <c r="CU91" i="199"/>
  <c r="CU75" i="199"/>
  <c r="CU109" i="199"/>
  <c r="CU115" i="199"/>
  <c r="CU123" i="199"/>
  <c r="CU133" i="199"/>
  <c r="CU69" i="199"/>
  <c r="CU141" i="199"/>
  <c r="CU107" i="199"/>
  <c r="CU117" i="199"/>
  <c r="CU125" i="199"/>
  <c r="CU149" i="199"/>
  <c r="CU157" i="199"/>
  <c r="CU139" i="199"/>
  <c r="CU173" i="199"/>
  <c r="CU187" i="199"/>
  <c r="CU147" i="199"/>
  <c r="CU163" i="199"/>
  <c r="CU131" i="199"/>
  <c r="CU155" i="199"/>
  <c r="CU165" i="199"/>
  <c r="CU189" i="199"/>
  <c r="CU171" i="199"/>
  <c r="CU211" i="199"/>
  <c r="CU195" i="199"/>
  <c r="CU205" i="199"/>
  <c r="CU179" i="199"/>
  <c r="CU245" i="199"/>
  <c r="CU197" i="199"/>
  <c r="CU213" i="199"/>
  <c r="CU253" i="199"/>
  <c r="CU203" i="199"/>
  <c r="CU235" i="199"/>
  <c r="CU251" i="199"/>
  <c r="CU243" i="199"/>
  <c r="CU219" i="199"/>
  <c r="CU221" i="199"/>
  <c r="CU181" i="199"/>
  <c r="CU227" i="199"/>
  <c r="CU229" i="199"/>
  <c r="CU237" i="199"/>
  <c r="CM29" i="199"/>
  <c r="CM37" i="199"/>
  <c r="CM45" i="199"/>
  <c r="CM27" i="199"/>
  <c r="CM53" i="199"/>
  <c r="CM35" i="199"/>
  <c r="CM43" i="199"/>
  <c r="CM51" i="199"/>
  <c r="CM67" i="199"/>
  <c r="CM93" i="199"/>
  <c r="CM59" i="199"/>
  <c r="CM69" i="199"/>
  <c r="CM91" i="199"/>
  <c r="CM101" i="199"/>
  <c r="CM61" i="199"/>
  <c r="CM75" i="199"/>
  <c r="CM77" i="199"/>
  <c r="CM83" i="199"/>
  <c r="CM115" i="199"/>
  <c r="CM117" i="199"/>
  <c r="CM99" i="199"/>
  <c r="CM85" i="199"/>
  <c r="CM107" i="199"/>
  <c r="CM133" i="199"/>
  <c r="CM141" i="199"/>
  <c r="CM149" i="199"/>
  <c r="CM123" i="199"/>
  <c r="CM157" i="199"/>
  <c r="CM109" i="199"/>
  <c r="CM125" i="199"/>
  <c r="CM139" i="199"/>
  <c r="CM147" i="199"/>
  <c r="CM155" i="199"/>
  <c r="CM165" i="199"/>
  <c r="CM187" i="199"/>
  <c r="CM131" i="199"/>
  <c r="CM179" i="199"/>
  <c r="CM181" i="199"/>
  <c r="CM163" i="199"/>
  <c r="CM189" i="199"/>
  <c r="CM173" i="199"/>
  <c r="CM211" i="199"/>
  <c r="CM205" i="199"/>
  <c r="CM229" i="199"/>
  <c r="CM245" i="199"/>
  <c r="CM195" i="199"/>
  <c r="CM253" i="199"/>
  <c r="CM251" i="199"/>
  <c r="CM213" i="199"/>
  <c r="CM235" i="199"/>
  <c r="CM171" i="199"/>
  <c r="CM243" i="199"/>
  <c r="CM219" i="199"/>
  <c r="CM221" i="199"/>
  <c r="CM203" i="199"/>
  <c r="CM197" i="199"/>
  <c r="CM237" i="199"/>
  <c r="CM227" i="199"/>
  <c r="DB37" i="199"/>
  <c r="DB45" i="199"/>
  <c r="DB27" i="199"/>
  <c r="DB53" i="199"/>
  <c r="DB35" i="199"/>
  <c r="DB61" i="199"/>
  <c r="DB43" i="199"/>
  <c r="DB75" i="199"/>
  <c r="DB29" i="199"/>
  <c r="DB59" i="199"/>
  <c r="DB109" i="199"/>
  <c r="DB69" i="199"/>
  <c r="DB85" i="199"/>
  <c r="DB83" i="199"/>
  <c r="DB101" i="199"/>
  <c r="DB77" i="199"/>
  <c r="DB107" i="199"/>
  <c r="DB123" i="199"/>
  <c r="DB51" i="199"/>
  <c r="DB67" i="199"/>
  <c r="DB93" i="199"/>
  <c r="DB125" i="199"/>
  <c r="DB133" i="199"/>
  <c r="DB141" i="199"/>
  <c r="DB149" i="199"/>
  <c r="DB115" i="199"/>
  <c r="DB157" i="199"/>
  <c r="DB131" i="199"/>
  <c r="DB139" i="199"/>
  <c r="DB165" i="199"/>
  <c r="DB91" i="199"/>
  <c r="DB117" i="199"/>
  <c r="DB147" i="199"/>
  <c r="DB99" i="199"/>
  <c r="DB155" i="199"/>
  <c r="DB163" i="199"/>
  <c r="DB189" i="199"/>
  <c r="DB197" i="199"/>
  <c r="DB195" i="199"/>
  <c r="DB181" i="199"/>
  <c r="DB171" i="199"/>
  <c r="DB187" i="199"/>
  <c r="DB173" i="199"/>
  <c r="DB213" i="199"/>
  <c r="DB205" i="199"/>
  <c r="DB179" i="199"/>
  <c r="DB235" i="199"/>
  <c r="DB243" i="199"/>
  <c r="DB251" i="199"/>
  <c r="DB211" i="199"/>
  <c r="DB219" i="199"/>
  <c r="DB221" i="199"/>
  <c r="DB237" i="199"/>
  <c r="DB203" i="199"/>
  <c r="DB227" i="199"/>
  <c r="DB229" i="199"/>
  <c r="DB245" i="199"/>
  <c r="DB253" i="199"/>
  <c r="CT37" i="199"/>
  <c r="CT45" i="199"/>
  <c r="CT27" i="199"/>
  <c r="CT53" i="199"/>
  <c r="CT35" i="199"/>
  <c r="CT61" i="199"/>
  <c r="CT43" i="199"/>
  <c r="CT75" i="199"/>
  <c r="CT51" i="199"/>
  <c r="CT69" i="199"/>
  <c r="CT93" i="199"/>
  <c r="CT109" i="199"/>
  <c r="CT67" i="199"/>
  <c r="CT59" i="199"/>
  <c r="CT77" i="199"/>
  <c r="CT85" i="199"/>
  <c r="CT91" i="199"/>
  <c r="CT101" i="199"/>
  <c r="CT29" i="199"/>
  <c r="CT123" i="199"/>
  <c r="CT107" i="199"/>
  <c r="CT83" i="199"/>
  <c r="CT115" i="199"/>
  <c r="CT133" i="199"/>
  <c r="CT141" i="199"/>
  <c r="CT117" i="199"/>
  <c r="CT125" i="199"/>
  <c r="CT149" i="199"/>
  <c r="CT157" i="199"/>
  <c r="CT139" i="199"/>
  <c r="CT165" i="199"/>
  <c r="CT99" i="199"/>
  <c r="CT131" i="199"/>
  <c r="CT147" i="199"/>
  <c r="CT173" i="199"/>
  <c r="CT163" i="199"/>
  <c r="CT155" i="199"/>
  <c r="CT189" i="199"/>
  <c r="CT171" i="199"/>
  <c r="CT197" i="199"/>
  <c r="CT195" i="199"/>
  <c r="CT179" i="199"/>
  <c r="CT181" i="199"/>
  <c r="CT187" i="199"/>
  <c r="CT213" i="199"/>
  <c r="CT203" i="199"/>
  <c r="CT235" i="199"/>
  <c r="CT243" i="199"/>
  <c r="CT229" i="199"/>
  <c r="CT221" i="199"/>
  <c r="CT251" i="199"/>
  <c r="CT219" i="199"/>
  <c r="CT237" i="199"/>
  <c r="CT205" i="199"/>
  <c r="CT211" i="199"/>
  <c r="CT227" i="199"/>
  <c r="CT245" i="199"/>
  <c r="CT253" i="199"/>
  <c r="CL37" i="199"/>
  <c r="CL45" i="199"/>
  <c r="CL27" i="199"/>
  <c r="CL53" i="199"/>
  <c r="CL35" i="199"/>
  <c r="CL61" i="199"/>
  <c r="CL43" i="199"/>
  <c r="CL75" i="199"/>
  <c r="CL59" i="199"/>
  <c r="CL69" i="199"/>
  <c r="CL109" i="199"/>
  <c r="CL77" i="199"/>
  <c r="CL83" i="199"/>
  <c r="CL93" i="199"/>
  <c r="CL29" i="199"/>
  <c r="CL99" i="199"/>
  <c r="CL67" i="199"/>
  <c r="CL101" i="199"/>
  <c r="CL123" i="199"/>
  <c r="CL91" i="199"/>
  <c r="CL85" i="199"/>
  <c r="CL107" i="199"/>
  <c r="CL133" i="199"/>
  <c r="CL141" i="199"/>
  <c r="CL149" i="199"/>
  <c r="CL157" i="199"/>
  <c r="CL51" i="199"/>
  <c r="CL125" i="199"/>
  <c r="CL139" i="199"/>
  <c r="CL165" i="199"/>
  <c r="CL115" i="199"/>
  <c r="CL147" i="199"/>
  <c r="CL131" i="199"/>
  <c r="CL171" i="199"/>
  <c r="CL173" i="199"/>
  <c r="CL163" i="199"/>
  <c r="CL189" i="199"/>
  <c r="CL197" i="199"/>
  <c r="CL155" i="199"/>
  <c r="CL117" i="199"/>
  <c r="CL179" i="199"/>
  <c r="CL187" i="199"/>
  <c r="CL181" i="199"/>
  <c r="CL195" i="199"/>
  <c r="CL213" i="199"/>
  <c r="CL205" i="199"/>
  <c r="CL211" i="199"/>
  <c r="CL235" i="199"/>
  <c r="CL243" i="199"/>
  <c r="CL251" i="199"/>
  <c r="CL237" i="199"/>
  <c r="CL219" i="199"/>
  <c r="CL221" i="199"/>
  <c r="CL203" i="199"/>
  <c r="CL227" i="199"/>
  <c r="CL229" i="199"/>
  <c r="CL245" i="199"/>
  <c r="CL253" i="199"/>
  <c r="CN29" i="199"/>
  <c r="CN37" i="199"/>
  <c r="CN45" i="199"/>
  <c r="CN27" i="199"/>
  <c r="CN53" i="199"/>
  <c r="CN35" i="199"/>
  <c r="CN43" i="199"/>
  <c r="CN85" i="199"/>
  <c r="CN51" i="199"/>
  <c r="CN75" i="199"/>
  <c r="CN69" i="199"/>
  <c r="CN93" i="199"/>
  <c r="CN125" i="199"/>
  <c r="CN83" i="199"/>
  <c r="CN115" i="199"/>
  <c r="CN117" i="199"/>
  <c r="CN67" i="199"/>
  <c r="CN99" i="199"/>
  <c r="CN101" i="199"/>
  <c r="CN59" i="199"/>
  <c r="CN61" i="199"/>
  <c r="CN77" i="199"/>
  <c r="CN91" i="199"/>
  <c r="CN131" i="199"/>
  <c r="CN155" i="199"/>
  <c r="CN107" i="199"/>
  <c r="CN163" i="199"/>
  <c r="CN133" i="199"/>
  <c r="CN171" i="199"/>
  <c r="CN141" i="199"/>
  <c r="CN149" i="199"/>
  <c r="CN123" i="199"/>
  <c r="CN147" i="199"/>
  <c r="CN109" i="199"/>
  <c r="CN139" i="199"/>
  <c r="CN179" i="199"/>
  <c r="CN181" i="199"/>
  <c r="CN173" i="199"/>
  <c r="CN187" i="199"/>
  <c r="CN197" i="199"/>
  <c r="CN203" i="199"/>
  <c r="CN157" i="199"/>
  <c r="CN165" i="199"/>
  <c r="CN189" i="199"/>
  <c r="CN195" i="199"/>
  <c r="CN205" i="199"/>
  <c r="CN211" i="199"/>
  <c r="CN227" i="199"/>
  <c r="CN229" i="199"/>
  <c r="CN245" i="199"/>
  <c r="CN235" i="199"/>
  <c r="CN253" i="199"/>
  <c r="CN213" i="199"/>
  <c r="CN243" i="199"/>
  <c r="CN251" i="199"/>
  <c r="CN219" i="199"/>
  <c r="CN221" i="199"/>
  <c r="CN237" i="199"/>
  <c r="CS45" i="199"/>
  <c r="CS27" i="199"/>
  <c r="CS53" i="199"/>
  <c r="CS35" i="199"/>
  <c r="CS61" i="199"/>
  <c r="CS43" i="199"/>
  <c r="CS69" i="199"/>
  <c r="CS51" i="199"/>
  <c r="CS29" i="199"/>
  <c r="CS83" i="199"/>
  <c r="CS37" i="199"/>
  <c r="CS67" i="199"/>
  <c r="CS77" i="199"/>
  <c r="CS117" i="199"/>
  <c r="CS91" i="199"/>
  <c r="CS101" i="199"/>
  <c r="CS123" i="199"/>
  <c r="CS75" i="199"/>
  <c r="CS107" i="199"/>
  <c r="CS141" i="199"/>
  <c r="CS125" i="199"/>
  <c r="CS149" i="199"/>
  <c r="CS85" i="199"/>
  <c r="CS157" i="199"/>
  <c r="CS59" i="199"/>
  <c r="CS139" i="199"/>
  <c r="CS165" i="199"/>
  <c r="CS99" i="199"/>
  <c r="CS131" i="199"/>
  <c r="CS147" i="199"/>
  <c r="CS173" i="199"/>
  <c r="CS93" i="199"/>
  <c r="CS163" i="199"/>
  <c r="CS115" i="199"/>
  <c r="CS155" i="199"/>
  <c r="CS109" i="199"/>
  <c r="CS171" i="199"/>
  <c r="CS197" i="199"/>
  <c r="CS133" i="199"/>
  <c r="CS189" i="199"/>
  <c r="CS179" i="199"/>
  <c r="CS205" i="199"/>
  <c r="CS221" i="199"/>
  <c r="CS243" i="199"/>
  <c r="CS219" i="199"/>
  <c r="CS251" i="199"/>
  <c r="CS195" i="199"/>
  <c r="CS211" i="199"/>
  <c r="CS181" i="199"/>
  <c r="CS187" i="199"/>
  <c r="CS227" i="199"/>
  <c r="CS229" i="199"/>
  <c r="CS237" i="199"/>
  <c r="CS245" i="199"/>
  <c r="CS253" i="199"/>
  <c r="CS203" i="199"/>
  <c r="CS213" i="199"/>
  <c r="CS235" i="199"/>
  <c r="CZ27" i="199"/>
  <c r="CZ35" i="199"/>
  <c r="CZ43" i="199"/>
  <c r="CZ51" i="199"/>
  <c r="CZ29" i="199"/>
  <c r="CZ53" i="199"/>
  <c r="CZ69" i="199"/>
  <c r="CZ91" i="199"/>
  <c r="CZ61" i="199"/>
  <c r="CZ45" i="199"/>
  <c r="CZ37" i="199"/>
  <c r="CZ85" i="199"/>
  <c r="CZ99" i="199"/>
  <c r="CZ75" i="199"/>
  <c r="CZ67" i="199"/>
  <c r="CZ77" i="199"/>
  <c r="CZ83" i="199"/>
  <c r="CZ59" i="199"/>
  <c r="CZ107" i="199"/>
  <c r="CZ131" i="199"/>
  <c r="CZ109" i="199"/>
  <c r="CZ93" i="199"/>
  <c r="CZ117" i="199"/>
  <c r="CZ149" i="199"/>
  <c r="CZ157" i="199"/>
  <c r="CZ115" i="199"/>
  <c r="CZ139" i="199"/>
  <c r="CZ165" i="199"/>
  <c r="CZ147" i="199"/>
  <c r="CZ155" i="199"/>
  <c r="CZ181" i="199"/>
  <c r="CZ101" i="199"/>
  <c r="CZ123" i="199"/>
  <c r="CZ179" i="199"/>
  <c r="CZ171" i="199"/>
  <c r="CZ141" i="199"/>
  <c r="CZ163" i="199"/>
  <c r="CZ173" i="199"/>
  <c r="CZ187" i="199"/>
  <c r="CZ133" i="199"/>
  <c r="CZ205" i="199"/>
  <c r="CZ197" i="199"/>
  <c r="CZ125" i="199"/>
  <c r="CZ189" i="199"/>
  <c r="CZ195" i="199"/>
  <c r="CZ203" i="199"/>
  <c r="CZ229" i="199"/>
  <c r="CZ211" i="199"/>
  <c r="CZ243" i="199"/>
  <c r="CZ221" i="199"/>
  <c r="CZ251" i="199"/>
  <c r="CZ227" i="199"/>
  <c r="CZ237" i="199"/>
  <c r="CZ245" i="199"/>
  <c r="CZ213" i="199"/>
  <c r="CZ235" i="199"/>
  <c r="CZ219" i="199"/>
  <c r="CZ253" i="199"/>
  <c r="CR27" i="199"/>
  <c r="CR35" i="199"/>
  <c r="CR43" i="199"/>
  <c r="CR51" i="199"/>
  <c r="CR29" i="199"/>
  <c r="CR91" i="199"/>
  <c r="CR37" i="199"/>
  <c r="CR53" i="199"/>
  <c r="CR85" i="199"/>
  <c r="CR67" i="199"/>
  <c r="CR99" i="199"/>
  <c r="CR59" i="199"/>
  <c r="CR61" i="199"/>
  <c r="CR69" i="199"/>
  <c r="CR45" i="199"/>
  <c r="CR75" i="199"/>
  <c r="CR107" i="199"/>
  <c r="CR131" i="199"/>
  <c r="CR109" i="199"/>
  <c r="CR93" i="199"/>
  <c r="CR115" i="199"/>
  <c r="CR77" i="199"/>
  <c r="CR123" i="199"/>
  <c r="CR125" i="199"/>
  <c r="CR149" i="199"/>
  <c r="CR83" i="199"/>
  <c r="CR117" i="199"/>
  <c r="CR157" i="199"/>
  <c r="CR139" i="199"/>
  <c r="CR165" i="199"/>
  <c r="CR101" i="199"/>
  <c r="CR147" i="199"/>
  <c r="CR155" i="199"/>
  <c r="CR181" i="199"/>
  <c r="CR141" i="199"/>
  <c r="CR179" i="199"/>
  <c r="CR171" i="199"/>
  <c r="CR133" i="199"/>
  <c r="CR187" i="199"/>
  <c r="CR189" i="199"/>
  <c r="CR195" i="199"/>
  <c r="CR173" i="199"/>
  <c r="CR205" i="199"/>
  <c r="CR197" i="199"/>
  <c r="CR203" i="199"/>
  <c r="CR229" i="199"/>
  <c r="CR163" i="199"/>
  <c r="CR243" i="199"/>
  <c r="CR219" i="199"/>
  <c r="CR251" i="199"/>
  <c r="CR221" i="199"/>
  <c r="CR211" i="199"/>
  <c r="CR227" i="199"/>
  <c r="CR237" i="199"/>
  <c r="CR245" i="199"/>
  <c r="CR213" i="199"/>
  <c r="CR235" i="199"/>
  <c r="CR253" i="199"/>
  <c r="CJ27" i="199"/>
  <c r="CJ35" i="199"/>
  <c r="CJ43" i="199"/>
  <c r="CJ51" i="199"/>
  <c r="CJ29" i="199"/>
  <c r="CJ53" i="199"/>
  <c r="CJ91" i="199"/>
  <c r="CJ69" i="199"/>
  <c r="CJ45" i="199"/>
  <c r="CJ85" i="199"/>
  <c r="CJ75" i="199"/>
  <c r="CJ77" i="199"/>
  <c r="CJ83" i="199"/>
  <c r="CJ61" i="199"/>
  <c r="CJ37" i="199"/>
  <c r="CJ59" i="199"/>
  <c r="CJ67" i="199"/>
  <c r="CJ101" i="199"/>
  <c r="CJ131" i="199"/>
  <c r="CJ107" i="199"/>
  <c r="CJ149" i="199"/>
  <c r="CJ157" i="199"/>
  <c r="CJ99" i="199"/>
  <c r="CJ125" i="199"/>
  <c r="CJ139" i="199"/>
  <c r="CJ165" i="199"/>
  <c r="CJ115" i="199"/>
  <c r="CJ123" i="199"/>
  <c r="CJ147" i="199"/>
  <c r="CJ109" i="199"/>
  <c r="CJ155" i="199"/>
  <c r="CJ181" i="199"/>
  <c r="CJ93" i="199"/>
  <c r="CJ173" i="199"/>
  <c r="CJ133" i="199"/>
  <c r="CJ163" i="199"/>
  <c r="CJ117" i="199"/>
  <c r="CJ187" i="199"/>
  <c r="CJ189" i="199"/>
  <c r="CJ195" i="199"/>
  <c r="CJ141" i="199"/>
  <c r="CJ205" i="199"/>
  <c r="CJ171" i="199"/>
  <c r="CJ203" i="199"/>
  <c r="CJ229" i="199"/>
  <c r="CJ243" i="199"/>
  <c r="CJ251" i="199"/>
  <c r="CJ221" i="199"/>
  <c r="CJ219" i="199"/>
  <c r="CJ237" i="199"/>
  <c r="CJ227" i="199"/>
  <c r="CJ245" i="199"/>
  <c r="CJ197" i="199"/>
  <c r="CJ211" i="199"/>
  <c r="CJ179" i="199"/>
  <c r="CJ235" i="199"/>
  <c r="CJ213" i="199"/>
  <c r="CJ253" i="199"/>
  <c r="CV29" i="199"/>
  <c r="CV37" i="199"/>
  <c r="CV45" i="199"/>
  <c r="CV27" i="199"/>
  <c r="CV53" i="199"/>
  <c r="CV35" i="199"/>
  <c r="CV85" i="199"/>
  <c r="CV59" i="199"/>
  <c r="CV43" i="199"/>
  <c r="CV75" i="199"/>
  <c r="CV51" i="199"/>
  <c r="CV69" i="199"/>
  <c r="CV91" i="199"/>
  <c r="CV77" i="199"/>
  <c r="CV83" i="199"/>
  <c r="CV99" i="199"/>
  <c r="CV115" i="199"/>
  <c r="CV117" i="199"/>
  <c r="CV125" i="199"/>
  <c r="CV101" i="199"/>
  <c r="CV107" i="199"/>
  <c r="CV93" i="199"/>
  <c r="CV109" i="199"/>
  <c r="CV155" i="199"/>
  <c r="CV163" i="199"/>
  <c r="CV123" i="199"/>
  <c r="CV133" i="199"/>
  <c r="CV171" i="199"/>
  <c r="CV141" i="199"/>
  <c r="CV67" i="199"/>
  <c r="CV149" i="199"/>
  <c r="CV157" i="199"/>
  <c r="CV147" i="199"/>
  <c r="CV131" i="199"/>
  <c r="CV61" i="199"/>
  <c r="CV179" i="199"/>
  <c r="CV181" i="199"/>
  <c r="CV139" i="199"/>
  <c r="CV189" i="199"/>
  <c r="CV203" i="199"/>
  <c r="CV173" i="199"/>
  <c r="CV195" i="199"/>
  <c r="CV165" i="199"/>
  <c r="CV227" i="199"/>
  <c r="CV229" i="199"/>
  <c r="CV245" i="199"/>
  <c r="CV235" i="199"/>
  <c r="CV197" i="199"/>
  <c r="CV213" i="199"/>
  <c r="CV253" i="199"/>
  <c r="CV243" i="199"/>
  <c r="CV205" i="199"/>
  <c r="CV219" i="199"/>
  <c r="CV221" i="199"/>
  <c r="CV251" i="199"/>
  <c r="CV187" i="199"/>
  <c r="CV211" i="199"/>
  <c r="CV237" i="199"/>
  <c r="CK45" i="199"/>
  <c r="CK27" i="199"/>
  <c r="CK53" i="199"/>
  <c r="CK35" i="199"/>
  <c r="CK61" i="199"/>
  <c r="CK43" i="199"/>
  <c r="CK69" i="199"/>
  <c r="CK51" i="199"/>
  <c r="CK37" i="199"/>
  <c r="CK59" i="199"/>
  <c r="CK83" i="199"/>
  <c r="CK29" i="199"/>
  <c r="CK77" i="199"/>
  <c r="CK93" i="199"/>
  <c r="CK117" i="199"/>
  <c r="CK75" i="199"/>
  <c r="CK99" i="199"/>
  <c r="CK67" i="199"/>
  <c r="CK101" i="199"/>
  <c r="CK123" i="199"/>
  <c r="CK91" i="199"/>
  <c r="CK85" i="199"/>
  <c r="CK107" i="199"/>
  <c r="CK109" i="199"/>
  <c r="CK141" i="199"/>
  <c r="CK149" i="199"/>
  <c r="CK157" i="199"/>
  <c r="CK125" i="199"/>
  <c r="CK139" i="199"/>
  <c r="CK165" i="199"/>
  <c r="CK115" i="199"/>
  <c r="CK147" i="199"/>
  <c r="CK173" i="199"/>
  <c r="CK131" i="199"/>
  <c r="CK171" i="199"/>
  <c r="CK133" i="199"/>
  <c r="CK163" i="199"/>
  <c r="CK197" i="199"/>
  <c r="CK155" i="199"/>
  <c r="CK179" i="199"/>
  <c r="CK187" i="199"/>
  <c r="CK181" i="199"/>
  <c r="CK189" i="199"/>
  <c r="CK195" i="199"/>
  <c r="CK205" i="199"/>
  <c r="CK221" i="199"/>
  <c r="CK213" i="199"/>
  <c r="CK243" i="199"/>
  <c r="CK229" i="199"/>
  <c r="CK245" i="199"/>
  <c r="CK251" i="199"/>
  <c r="CK219" i="199"/>
  <c r="CK203" i="199"/>
  <c r="CK237" i="199"/>
  <c r="CK227" i="199"/>
  <c r="CK211" i="199"/>
  <c r="CK253" i="199"/>
  <c r="CK235" i="199"/>
  <c r="CY35" i="199"/>
  <c r="CY43" i="199"/>
  <c r="CY51" i="199"/>
  <c r="CY59" i="199"/>
  <c r="CY29" i="199"/>
  <c r="CY37" i="199"/>
  <c r="CY27" i="199"/>
  <c r="CY61" i="199"/>
  <c r="CY67" i="199"/>
  <c r="CY45" i="199"/>
  <c r="CY53" i="199"/>
  <c r="CY69" i="199"/>
  <c r="CY107" i="199"/>
  <c r="CY75" i="199"/>
  <c r="CY77" i="199"/>
  <c r="CY109" i="199"/>
  <c r="CY93" i="199"/>
  <c r="CY115" i="199"/>
  <c r="CY91" i="199"/>
  <c r="CY101" i="199"/>
  <c r="CY139" i="199"/>
  <c r="CY131" i="199"/>
  <c r="CY147" i="199"/>
  <c r="CY83" i="199"/>
  <c r="CY85" i="199"/>
  <c r="CY155" i="199"/>
  <c r="CY117" i="199"/>
  <c r="CY123" i="199"/>
  <c r="CY163" i="199"/>
  <c r="CY125" i="199"/>
  <c r="CY133" i="199"/>
  <c r="CY171" i="199"/>
  <c r="CY181" i="199"/>
  <c r="CY141" i="199"/>
  <c r="CY99" i="199"/>
  <c r="CY157" i="199"/>
  <c r="CY173" i="199"/>
  <c r="CY187" i="199"/>
  <c r="CY195" i="199"/>
  <c r="CY205" i="199"/>
  <c r="CY197" i="199"/>
  <c r="CY165" i="199"/>
  <c r="CY179" i="199"/>
  <c r="CY211" i="199"/>
  <c r="CY235" i="199"/>
  <c r="CY227" i="199"/>
  <c r="CY229" i="199"/>
  <c r="CY203" i="199"/>
  <c r="CY237" i="199"/>
  <c r="CY245" i="199"/>
  <c r="CY213" i="199"/>
  <c r="CY253" i="199"/>
  <c r="CY189" i="199"/>
  <c r="CY149" i="199"/>
  <c r="CY219" i="199"/>
  <c r="CY243" i="199"/>
  <c r="CY221" i="199"/>
  <c r="CY251" i="199"/>
  <c r="CQ35" i="199"/>
  <c r="CQ43" i="199"/>
  <c r="CQ51" i="199"/>
  <c r="CQ59" i="199"/>
  <c r="CQ29" i="199"/>
  <c r="CQ37" i="199"/>
  <c r="CQ69" i="199"/>
  <c r="CQ99" i="199"/>
  <c r="CQ61" i="199"/>
  <c r="CQ67" i="199"/>
  <c r="CQ27" i="199"/>
  <c r="CQ107" i="199"/>
  <c r="CQ85" i="199"/>
  <c r="CQ45" i="199"/>
  <c r="CQ75" i="199"/>
  <c r="CQ109" i="199"/>
  <c r="CQ53" i="199"/>
  <c r="CQ83" i="199"/>
  <c r="CQ117" i="199"/>
  <c r="CQ157" i="199"/>
  <c r="CQ139" i="199"/>
  <c r="CQ91" i="199"/>
  <c r="CQ101" i="199"/>
  <c r="CQ147" i="199"/>
  <c r="CQ131" i="199"/>
  <c r="CQ155" i="199"/>
  <c r="CQ163" i="199"/>
  <c r="CQ133" i="199"/>
  <c r="CQ115" i="199"/>
  <c r="CQ123" i="199"/>
  <c r="CQ141" i="199"/>
  <c r="CQ179" i="199"/>
  <c r="CQ181" i="199"/>
  <c r="CQ77" i="199"/>
  <c r="CQ149" i="199"/>
  <c r="CQ165" i="199"/>
  <c r="CQ187" i="199"/>
  <c r="CQ125" i="199"/>
  <c r="CQ173" i="199"/>
  <c r="CQ195" i="199"/>
  <c r="CQ171" i="199"/>
  <c r="CQ205" i="199"/>
  <c r="CQ93" i="199"/>
  <c r="CQ211" i="199"/>
  <c r="CQ197" i="199"/>
  <c r="CQ251" i="199"/>
  <c r="CQ221" i="199"/>
  <c r="CQ227" i="199"/>
  <c r="CQ237" i="199"/>
  <c r="CQ235" i="199"/>
  <c r="CQ229" i="199"/>
  <c r="CQ245" i="199"/>
  <c r="CQ189" i="199"/>
  <c r="CQ253" i="199"/>
  <c r="CQ213" i="199"/>
  <c r="CQ203" i="199"/>
  <c r="CQ243" i="199"/>
  <c r="CQ219" i="199"/>
  <c r="CI15" i="199"/>
  <c r="CI35" i="199"/>
  <c r="CI43" i="199"/>
  <c r="CI51" i="199"/>
  <c r="CI59" i="199"/>
  <c r="CI29" i="199"/>
  <c r="CI37" i="199"/>
  <c r="CI99" i="199"/>
  <c r="CI27" i="199"/>
  <c r="CI45" i="199"/>
  <c r="CI61" i="199"/>
  <c r="CI67" i="199"/>
  <c r="CI107" i="199"/>
  <c r="CI53" i="199"/>
  <c r="CI83" i="199"/>
  <c r="CI91" i="199"/>
  <c r="CI85" i="199"/>
  <c r="CI109" i="199"/>
  <c r="CI115" i="199"/>
  <c r="CI75" i="199"/>
  <c r="CI101" i="199"/>
  <c r="CI157" i="199"/>
  <c r="CI69" i="199"/>
  <c r="CI125" i="199"/>
  <c r="CI139" i="199"/>
  <c r="CI123" i="199"/>
  <c r="CI147" i="199"/>
  <c r="CI155" i="199"/>
  <c r="CI93" i="199"/>
  <c r="CI131" i="199"/>
  <c r="CI163" i="199"/>
  <c r="CI117" i="199"/>
  <c r="CI133" i="199"/>
  <c r="CI165" i="199"/>
  <c r="CI179" i="199"/>
  <c r="CI149" i="199"/>
  <c r="CI77" i="199"/>
  <c r="CI187" i="199"/>
  <c r="CI141" i="199"/>
  <c r="CI171" i="199"/>
  <c r="CI195" i="199"/>
  <c r="CI181" i="199"/>
  <c r="CI189" i="199"/>
  <c r="CI205" i="199"/>
  <c r="CI211" i="199"/>
  <c r="CI251" i="199"/>
  <c r="CI219" i="199"/>
  <c r="CI235" i="199"/>
  <c r="CI221" i="199"/>
  <c r="CI203" i="199"/>
  <c r="CI237" i="199"/>
  <c r="CI227" i="199"/>
  <c r="CI245" i="199"/>
  <c r="CI197" i="199"/>
  <c r="CI229" i="199"/>
  <c r="CI253" i="199"/>
  <c r="CI173" i="199"/>
  <c r="CI213" i="199"/>
  <c r="CI243" i="199"/>
  <c r="DA45" i="199"/>
  <c r="DA27" i="199"/>
  <c r="DA53" i="199"/>
  <c r="DA35" i="199"/>
  <c r="DA61" i="199"/>
  <c r="DA43" i="199"/>
  <c r="DA69" i="199"/>
  <c r="DA51" i="199"/>
  <c r="DA29" i="199"/>
  <c r="DA83" i="199"/>
  <c r="DA67" i="199"/>
  <c r="DA37" i="199"/>
  <c r="DA59" i="199"/>
  <c r="DA77" i="199"/>
  <c r="DA85" i="199"/>
  <c r="DA117" i="199"/>
  <c r="DA107" i="199"/>
  <c r="DA123" i="199"/>
  <c r="DA109" i="199"/>
  <c r="DA99" i="199"/>
  <c r="DA115" i="199"/>
  <c r="DA141" i="199"/>
  <c r="DA75" i="199"/>
  <c r="DA93" i="199"/>
  <c r="DA149" i="199"/>
  <c r="DA157" i="199"/>
  <c r="DA131" i="199"/>
  <c r="DA139" i="199"/>
  <c r="DA165" i="199"/>
  <c r="DA91" i="199"/>
  <c r="DA147" i="199"/>
  <c r="DA173" i="199"/>
  <c r="DA125" i="199"/>
  <c r="DA133" i="199"/>
  <c r="DA179" i="199"/>
  <c r="DA181" i="199"/>
  <c r="DA101" i="199"/>
  <c r="DA155" i="199"/>
  <c r="DA163" i="199"/>
  <c r="DA197" i="199"/>
  <c r="DA171" i="199"/>
  <c r="DA187" i="199"/>
  <c r="DA205" i="199"/>
  <c r="DA221" i="199"/>
  <c r="DA211" i="199"/>
  <c r="DA219" i="199"/>
  <c r="DA243" i="199"/>
  <c r="DA251" i="199"/>
  <c r="DA203" i="199"/>
  <c r="DA227" i="199"/>
  <c r="DA229" i="199"/>
  <c r="DA245" i="199"/>
  <c r="DA195" i="199"/>
  <c r="DA237" i="199"/>
  <c r="DA189" i="199"/>
  <c r="DA213" i="199"/>
  <c r="DA253" i="199"/>
  <c r="DA235" i="199"/>
  <c r="DG35" i="199"/>
  <c r="DG43" i="199"/>
  <c r="DG51" i="199"/>
  <c r="DG59" i="199"/>
  <c r="DG29" i="199"/>
  <c r="DG37" i="199"/>
  <c r="DG27" i="199"/>
  <c r="DG45" i="199"/>
  <c r="DG107" i="199"/>
  <c r="DG53" i="199"/>
  <c r="DG77" i="199"/>
  <c r="DG83" i="199"/>
  <c r="DG61" i="199"/>
  <c r="DG69" i="199"/>
  <c r="DG85" i="199"/>
  <c r="DG93" i="199"/>
  <c r="DG109" i="199"/>
  <c r="DG115" i="199"/>
  <c r="DG91" i="199"/>
  <c r="DG99" i="199"/>
  <c r="DG117" i="199"/>
  <c r="DG123" i="199"/>
  <c r="DG131" i="199"/>
  <c r="DG139" i="199"/>
  <c r="DG75" i="199"/>
  <c r="DG147" i="199"/>
  <c r="DG125" i="199"/>
  <c r="DG155" i="199"/>
  <c r="DG163" i="199"/>
  <c r="DG133" i="199"/>
  <c r="DG149" i="199"/>
  <c r="DG157" i="199"/>
  <c r="DG101" i="199"/>
  <c r="DG141" i="199"/>
  <c r="DG173" i="199"/>
  <c r="DG171" i="199"/>
  <c r="DG187" i="199"/>
  <c r="DG67" i="199"/>
  <c r="DG179" i="199"/>
  <c r="DG195" i="199"/>
  <c r="DG205" i="199"/>
  <c r="DG189" i="199"/>
  <c r="DG181" i="199"/>
  <c r="DG211" i="199"/>
  <c r="DG227" i="199"/>
  <c r="DG229" i="199"/>
  <c r="DG165" i="199"/>
  <c r="DG237" i="199"/>
  <c r="DG235" i="199"/>
  <c r="DG213" i="199"/>
  <c r="DG245" i="199"/>
  <c r="DG253" i="199"/>
  <c r="DG219" i="199"/>
  <c r="DG197" i="199"/>
  <c r="DG203" i="199"/>
  <c r="DG221" i="199"/>
  <c r="DG243" i="199"/>
  <c r="DG251" i="199"/>
  <c r="DF43" i="199"/>
  <c r="DF51" i="199"/>
  <c r="DF59" i="199"/>
  <c r="DF29" i="199"/>
  <c r="DF67" i="199"/>
  <c r="DF37" i="199"/>
  <c r="DF35" i="199"/>
  <c r="DF53" i="199"/>
  <c r="DF45" i="199"/>
  <c r="DF75" i="199"/>
  <c r="DF77" i="199"/>
  <c r="DF83" i="199"/>
  <c r="DF115" i="199"/>
  <c r="DF61" i="199"/>
  <c r="DF27" i="199"/>
  <c r="DF69" i="199"/>
  <c r="DF91" i="199"/>
  <c r="DF99" i="199"/>
  <c r="DF117" i="199"/>
  <c r="DF101" i="199"/>
  <c r="DF123" i="199"/>
  <c r="DF131" i="199"/>
  <c r="DF139" i="199"/>
  <c r="DF147" i="199"/>
  <c r="DF125" i="199"/>
  <c r="DF155" i="199"/>
  <c r="DF93" i="199"/>
  <c r="DF163" i="199"/>
  <c r="DF109" i="199"/>
  <c r="DF133" i="199"/>
  <c r="DF171" i="199"/>
  <c r="DF85" i="199"/>
  <c r="DF141" i="199"/>
  <c r="DF107" i="199"/>
  <c r="DF149" i="199"/>
  <c r="DF157" i="199"/>
  <c r="DF179" i="199"/>
  <c r="DF195" i="199"/>
  <c r="DF165" i="199"/>
  <c r="DF181" i="199"/>
  <c r="DF189" i="199"/>
  <c r="DF203" i="199"/>
  <c r="DF187" i="199"/>
  <c r="DF219" i="199"/>
  <c r="DF229" i="199"/>
  <c r="DF237" i="199"/>
  <c r="DF253" i="199"/>
  <c r="DF243" i="199"/>
  <c r="DF245" i="199"/>
  <c r="DF205" i="199"/>
  <c r="DF213" i="199"/>
  <c r="DF211" i="199"/>
  <c r="DF235" i="199"/>
  <c r="DF197" i="199"/>
  <c r="DF221" i="199"/>
  <c r="DF173" i="199"/>
  <c r="DF251" i="199"/>
  <c r="DF227" i="199"/>
  <c r="CX43" i="199"/>
  <c r="CX51" i="199"/>
  <c r="CX59" i="199"/>
  <c r="CX29" i="199"/>
  <c r="CX67" i="199"/>
  <c r="CX37" i="199"/>
  <c r="CX35" i="199"/>
  <c r="CX45" i="199"/>
  <c r="CX75" i="199"/>
  <c r="CX115" i="199"/>
  <c r="CX27" i="199"/>
  <c r="CX77" i="199"/>
  <c r="CX61" i="199"/>
  <c r="CX69" i="199"/>
  <c r="CX109" i="199"/>
  <c r="CX93" i="199"/>
  <c r="CX85" i="199"/>
  <c r="CX99" i="199"/>
  <c r="CX117" i="199"/>
  <c r="CX53" i="199"/>
  <c r="CX139" i="199"/>
  <c r="CX131" i="199"/>
  <c r="CX147" i="199"/>
  <c r="CX83" i="199"/>
  <c r="CX155" i="199"/>
  <c r="CX91" i="199"/>
  <c r="CX123" i="199"/>
  <c r="CX163" i="199"/>
  <c r="CX101" i="199"/>
  <c r="CX125" i="199"/>
  <c r="CX133" i="199"/>
  <c r="CX171" i="199"/>
  <c r="CX107" i="199"/>
  <c r="CX141" i="199"/>
  <c r="CX165" i="199"/>
  <c r="CX157" i="199"/>
  <c r="CX173" i="199"/>
  <c r="CX195" i="199"/>
  <c r="CX149" i="199"/>
  <c r="CX179" i="199"/>
  <c r="CX181" i="199"/>
  <c r="CX187" i="199"/>
  <c r="CX197" i="199"/>
  <c r="CX189" i="199"/>
  <c r="CX203" i="199"/>
  <c r="CX219" i="199"/>
  <c r="CX227" i="199"/>
  <c r="CX237" i="199"/>
  <c r="CX253" i="199"/>
  <c r="CX243" i="199"/>
  <c r="CX229" i="199"/>
  <c r="CX245" i="199"/>
  <c r="CX213" i="199"/>
  <c r="CX235" i="199"/>
  <c r="CX205" i="199"/>
  <c r="CX211" i="199"/>
  <c r="CX221" i="199"/>
  <c r="CX251" i="199"/>
  <c r="CP43" i="199"/>
  <c r="CP51" i="199"/>
  <c r="CP59" i="199"/>
  <c r="CP29" i="199"/>
  <c r="CP67" i="199"/>
  <c r="CP37" i="199"/>
  <c r="CP35" i="199"/>
  <c r="CP61" i="199"/>
  <c r="CP53" i="199"/>
  <c r="CP27" i="199"/>
  <c r="CP75" i="199"/>
  <c r="CP85" i="199"/>
  <c r="CP115" i="199"/>
  <c r="CP45" i="199"/>
  <c r="CP77" i="199"/>
  <c r="CP83" i="199"/>
  <c r="CP107" i="199"/>
  <c r="CP109" i="199"/>
  <c r="CP93" i="199"/>
  <c r="CP69" i="199"/>
  <c r="CP99" i="199"/>
  <c r="CP101" i="199"/>
  <c r="CP117" i="199"/>
  <c r="CP139" i="199"/>
  <c r="CP91" i="199"/>
  <c r="CP147" i="199"/>
  <c r="CP131" i="199"/>
  <c r="CP155" i="199"/>
  <c r="CP163" i="199"/>
  <c r="CP133" i="199"/>
  <c r="CP171" i="199"/>
  <c r="CP141" i="199"/>
  <c r="CP181" i="199"/>
  <c r="CP157" i="199"/>
  <c r="CP149" i="199"/>
  <c r="CP165" i="199"/>
  <c r="CP125" i="199"/>
  <c r="CP173" i="199"/>
  <c r="CP195" i="199"/>
  <c r="CP123" i="199"/>
  <c r="CP179" i="199"/>
  <c r="CP187" i="199"/>
  <c r="CP197" i="199"/>
  <c r="CP203" i="199"/>
  <c r="CP189" i="199"/>
  <c r="CP219" i="199"/>
  <c r="CP237" i="199"/>
  <c r="CP253" i="199"/>
  <c r="CP243" i="199"/>
  <c r="CP211" i="199"/>
  <c r="CP227" i="199"/>
  <c r="CP229" i="199"/>
  <c r="CP245" i="199"/>
  <c r="CP205" i="199"/>
  <c r="CP213" i="199"/>
  <c r="CP235" i="199"/>
  <c r="CP251" i="199"/>
  <c r="CP221" i="199"/>
  <c r="CH43" i="199"/>
  <c r="CH51" i="199"/>
  <c r="CH59" i="199"/>
  <c r="CH29" i="199"/>
  <c r="CH67" i="199"/>
  <c r="CH37" i="199"/>
  <c r="CH69" i="199"/>
  <c r="CH27" i="199"/>
  <c r="CH45" i="199"/>
  <c r="CH35" i="199"/>
  <c r="CH75" i="199"/>
  <c r="CH61" i="199"/>
  <c r="CH99" i="199"/>
  <c r="CH115" i="199"/>
  <c r="CH91" i="199"/>
  <c r="CH85" i="199"/>
  <c r="CH107" i="199"/>
  <c r="CH53" i="199"/>
  <c r="CH109" i="199"/>
  <c r="CH77" i="199"/>
  <c r="CH93" i="199"/>
  <c r="CH117" i="199"/>
  <c r="CH83" i="199"/>
  <c r="CH125" i="199"/>
  <c r="CH139" i="199"/>
  <c r="CH123" i="199"/>
  <c r="CH147" i="199"/>
  <c r="CH155" i="199"/>
  <c r="CH131" i="199"/>
  <c r="CH163" i="199"/>
  <c r="CH133" i="199"/>
  <c r="CH171" i="199"/>
  <c r="CH141" i="199"/>
  <c r="CH179" i="199"/>
  <c r="CH101" i="199"/>
  <c r="CH181" i="199"/>
  <c r="CH149" i="199"/>
  <c r="CH195" i="199"/>
  <c r="CH157" i="199"/>
  <c r="CH173" i="199"/>
  <c r="CH189" i="199"/>
  <c r="CH165" i="199"/>
  <c r="CH203" i="199"/>
  <c r="CH197" i="199"/>
  <c r="CH219" i="199"/>
  <c r="CH221" i="199"/>
  <c r="CH237" i="199"/>
  <c r="CH253" i="199"/>
  <c r="CH227" i="199"/>
  <c r="CH245" i="199"/>
  <c r="CH187" i="199"/>
  <c r="CH229" i="199"/>
  <c r="CH243" i="199"/>
  <c r="CH211" i="199"/>
  <c r="CH235" i="199"/>
  <c r="CH213" i="199"/>
  <c r="CH205" i="199"/>
  <c r="CH251" i="199"/>
  <c r="DC29" i="199"/>
  <c r="DC37" i="199"/>
  <c r="DC45" i="199"/>
  <c r="DC27" i="199"/>
  <c r="DC53" i="199"/>
  <c r="DC35" i="199"/>
  <c r="DC43" i="199"/>
  <c r="DC93" i="199"/>
  <c r="DC61" i="199"/>
  <c r="DC69" i="199"/>
  <c r="DC67" i="199"/>
  <c r="DC101" i="199"/>
  <c r="DC59" i="199"/>
  <c r="DC75" i="199"/>
  <c r="DC91" i="199"/>
  <c r="DC83" i="199"/>
  <c r="DC77" i="199"/>
  <c r="DC107" i="199"/>
  <c r="DC85" i="199"/>
  <c r="DC99" i="199"/>
  <c r="DC125" i="199"/>
  <c r="DC133" i="199"/>
  <c r="DC109" i="199"/>
  <c r="DC141" i="199"/>
  <c r="DC149" i="199"/>
  <c r="DC115" i="199"/>
  <c r="DC157" i="199"/>
  <c r="DC51" i="199"/>
  <c r="DC131" i="199"/>
  <c r="DC139" i="199"/>
  <c r="DC117" i="199"/>
  <c r="DC173" i="199"/>
  <c r="DC123" i="199"/>
  <c r="DC187" i="199"/>
  <c r="DC165" i="199"/>
  <c r="DC147" i="199"/>
  <c r="DC171" i="199"/>
  <c r="DC155" i="199"/>
  <c r="DC163" i="199"/>
  <c r="DC189" i="199"/>
  <c r="DC179" i="199"/>
  <c r="DC181" i="199"/>
  <c r="DC211" i="199"/>
  <c r="DC205" i="199"/>
  <c r="DC245" i="199"/>
  <c r="DC253" i="199"/>
  <c r="DC221" i="199"/>
  <c r="DC251" i="199"/>
  <c r="DC229" i="199"/>
  <c r="DC235" i="199"/>
  <c r="DC219" i="199"/>
  <c r="DC243" i="199"/>
  <c r="DC197" i="199"/>
  <c r="DC195" i="199"/>
  <c r="DC203" i="199"/>
  <c r="DC227" i="199"/>
  <c r="DC237" i="199"/>
  <c r="DC213" i="199"/>
  <c r="CF27" i="199"/>
  <c r="CF35" i="199"/>
  <c r="CF43" i="199"/>
  <c r="CF75" i="199"/>
  <c r="CF59" i="199"/>
  <c r="CF51" i="199"/>
  <c r="CF67" i="199"/>
  <c r="CF115" i="199"/>
  <c r="CF99" i="199"/>
  <c r="CF123" i="199"/>
  <c r="CF155" i="199"/>
  <c r="CF131" i="199"/>
  <c r="CF163" i="199"/>
  <c r="CF171" i="199"/>
  <c r="CF91" i="199"/>
  <c r="CF139" i="199"/>
  <c r="CF83" i="199"/>
  <c r="CF107" i="199"/>
  <c r="CF195" i="199"/>
  <c r="CF203" i="199"/>
  <c r="CF147" i="199"/>
  <c r="CF179" i="199"/>
  <c r="CF235" i="199"/>
  <c r="CF227" i="199"/>
  <c r="CF187" i="199"/>
  <c r="CF211" i="199"/>
  <c r="CF243" i="199"/>
  <c r="CF251" i="199"/>
  <c r="CF219" i="199"/>
  <c r="DE51" i="199"/>
  <c r="DE29" i="199"/>
  <c r="DE67" i="199"/>
  <c r="DE37" i="199"/>
  <c r="DE45" i="199"/>
  <c r="DE27" i="199"/>
  <c r="DE59" i="199"/>
  <c r="DE77" i="199"/>
  <c r="DE35" i="199"/>
  <c r="DE53" i="199"/>
  <c r="DE61" i="199"/>
  <c r="DE69" i="199"/>
  <c r="DE83" i="199"/>
  <c r="DE91" i="199"/>
  <c r="DE99" i="199"/>
  <c r="DE115" i="199"/>
  <c r="DE117" i="199"/>
  <c r="DE101" i="199"/>
  <c r="DE125" i="199"/>
  <c r="DE43" i="199"/>
  <c r="DE75" i="199"/>
  <c r="DE107" i="199"/>
  <c r="DE123" i="199"/>
  <c r="DE147" i="199"/>
  <c r="DE155" i="199"/>
  <c r="DE93" i="199"/>
  <c r="DE163" i="199"/>
  <c r="DE109" i="199"/>
  <c r="DE133" i="199"/>
  <c r="DE171" i="199"/>
  <c r="DE85" i="199"/>
  <c r="DE141" i="199"/>
  <c r="DE179" i="199"/>
  <c r="DE149" i="199"/>
  <c r="DE139" i="199"/>
  <c r="DE165" i="199"/>
  <c r="DE181" i="199"/>
  <c r="DE131" i="199"/>
  <c r="DE189" i="199"/>
  <c r="DE195" i="199"/>
  <c r="DE203" i="199"/>
  <c r="DE211" i="199"/>
  <c r="DE157" i="199"/>
  <c r="DE173" i="199"/>
  <c r="DE227" i="199"/>
  <c r="DE229" i="199"/>
  <c r="DE237" i="199"/>
  <c r="DE245" i="199"/>
  <c r="DE205" i="199"/>
  <c r="DE213" i="199"/>
  <c r="DE253" i="199"/>
  <c r="DE235" i="199"/>
  <c r="DE197" i="199"/>
  <c r="DE219" i="199"/>
  <c r="DE221" i="199"/>
  <c r="DE243" i="199"/>
  <c r="DE187" i="199"/>
  <c r="DE251" i="199"/>
  <c r="CW51" i="199"/>
  <c r="CW29" i="199"/>
  <c r="CW67" i="199"/>
  <c r="CW37" i="199"/>
  <c r="CW45" i="199"/>
  <c r="CW27" i="199"/>
  <c r="CW77" i="199"/>
  <c r="CW59" i="199"/>
  <c r="CW43" i="199"/>
  <c r="CW83" i="199"/>
  <c r="CW75" i="199"/>
  <c r="CW93" i="199"/>
  <c r="CW35" i="199"/>
  <c r="CW85" i="199"/>
  <c r="CW99" i="199"/>
  <c r="CW115" i="199"/>
  <c r="CW117" i="199"/>
  <c r="CW125" i="199"/>
  <c r="CW91" i="199"/>
  <c r="CW101" i="199"/>
  <c r="CW123" i="199"/>
  <c r="CW53" i="199"/>
  <c r="CW131" i="199"/>
  <c r="CW147" i="199"/>
  <c r="CW109" i="199"/>
  <c r="CW155" i="199"/>
  <c r="CW163" i="199"/>
  <c r="CW69" i="199"/>
  <c r="CW133" i="199"/>
  <c r="CW171" i="199"/>
  <c r="CW107" i="199"/>
  <c r="CW141" i="199"/>
  <c r="CW179" i="199"/>
  <c r="CW149" i="199"/>
  <c r="CW165" i="199"/>
  <c r="CW157" i="199"/>
  <c r="CW61" i="199"/>
  <c r="CW181" i="199"/>
  <c r="CW139" i="199"/>
  <c r="CW187" i="199"/>
  <c r="CW189" i="199"/>
  <c r="CW203" i="199"/>
  <c r="CW173" i="199"/>
  <c r="CW211" i="199"/>
  <c r="CW227" i="199"/>
  <c r="CW229" i="199"/>
  <c r="CW237" i="199"/>
  <c r="CW245" i="199"/>
  <c r="CW253" i="199"/>
  <c r="CW197" i="199"/>
  <c r="CW213" i="199"/>
  <c r="CW195" i="199"/>
  <c r="CW235" i="199"/>
  <c r="CW243" i="199"/>
  <c r="CW205" i="199"/>
  <c r="CW219" i="199"/>
  <c r="CW221" i="199"/>
  <c r="CW251" i="199"/>
  <c r="CO51" i="199"/>
  <c r="CO29" i="199"/>
  <c r="CO67" i="199"/>
  <c r="CO37" i="199"/>
  <c r="CO45" i="199"/>
  <c r="CO27" i="199"/>
  <c r="CO61" i="199"/>
  <c r="CO77" i="199"/>
  <c r="CO43" i="199"/>
  <c r="CO53" i="199"/>
  <c r="CO59" i="199"/>
  <c r="CO83" i="199"/>
  <c r="CO69" i="199"/>
  <c r="CO35" i="199"/>
  <c r="CO75" i="199"/>
  <c r="CO109" i="199"/>
  <c r="CO93" i="199"/>
  <c r="CO125" i="199"/>
  <c r="CO115" i="199"/>
  <c r="CO117" i="199"/>
  <c r="CO91" i="199"/>
  <c r="CO123" i="199"/>
  <c r="CO147" i="199"/>
  <c r="CO85" i="199"/>
  <c r="CO101" i="199"/>
  <c r="CO131" i="199"/>
  <c r="CO155" i="199"/>
  <c r="CO107" i="199"/>
  <c r="CO163" i="199"/>
  <c r="CO99" i="199"/>
  <c r="CO133" i="199"/>
  <c r="CO171" i="199"/>
  <c r="CO141" i="199"/>
  <c r="CO179" i="199"/>
  <c r="CO149" i="199"/>
  <c r="CO157" i="199"/>
  <c r="CO165" i="199"/>
  <c r="CO173" i="199"/>
  <c r="CO139" i="199"/>
  <c r="CO187" i="199"/>
  <c r="CO197" i="199"/>
  <c r="CO203" i="199"/>
  <c r="CO181" i="199"/>
  <c r="CO211" i="199"/>
  <c r="CO227" i="199"/>
  <c r="CO237" i="199"/>
  <c r="CO245" i="199"/>
  <c r="CO195" i="199"/>
  <c r="CO205" i="199"/>
  <c r="CO229" i="199"/>
  <c r="CO253" i="199"/>
  <c r="CO189" i="199"/>
  <c r="CO213" i="199"/>
  <c r="CO235" i="199"/>
  <c r="CO243" i="199"/>
  <c r="CO219" i="199"/>
  <c r="CO221" i="199"/>
  <c r="CO251" i="199"/>
  <c r="CG51" i="199"/>
  <c r="CG29" i="199"/>
  <c r="CG67" i="199"/>
  <c r="CG37" i="199"/>
  <c r="CG45" i="199"/>
  <c r="CG27" i="199"/>
  <c r="CG77" i="199"/>
  <c r="CG61" i="199"/>
  <c r="CG35" i="199"/>
  <c r="CG83" i="199"/>
  <c r="CG59" i="199"/>
  <c r="CG85" i="199"/>
  <c r="CG53" i="199"/>
  <c r="CG43" i="199"/>
  <c r="CG107" i="199"/>
  <c r="CG109" i="199"/>
  <c r="CG125" i="199"/>
  <c r="CG69" i="199"/>
  <c r="CG101" i="199"/>
  <c r="CG123" i="199"/>
  <c r="CG147" i="199"/>
  <c r="CG99" i="199"/>
  <c r="CG155" i="199"/>
  <c r="CG115" i="199"/>
  <c r="CG131" i="199"/>
  <c r="CG163" i="199"/>
  <c r="CG93" i="199"/>
  <c r="CG133" i="199"/>
  <c r="CG171" i="199"/>
  <c r="CG117" i="199"/>
  <c r="CG141" i="199"/>
  <c r="CG179" i="199"/>
  <c r="CG149" i="199"/>
  <c r="CG181" i="199"/>
  <c r="CG75" i="199"/>
  <c r="CG91" i="199"/>
  <c r="CG139" i="199"/>
  <c r="CG157" i="199"/>
  <c r="CG173" i="199"/>
  <c r="CG165" i="199"/>
  <c r="CG203" i="199"/>
  <c r="CG211" i="199"/>
  <c r="CG187" i="199"/>
  <c r="CG227" i="199"/>
  <c r="CG195" i="199"/>
  <c r="CG237" i="199"/>
  <c r="CG245" i="199"/>
  <c r="CG253" i="199"/>
  <c r="CG229" i="199"/>
  <c r="CG189" i="199"/>
  <c r="CG197" i="199"/>
  <c r="CG235" i="199"/>
  <c r="CG213" i="199"/>
  <c r="CG243" i="199"/>
  <c r="CG205" i="199"/>
  <c r="CG219" i="199"/>
  <c r="CG221" i="199"/>
  <c r="CG251" i="199"/>
  <c r="CZ19" i="199"/>
  <c r="CX19" i="199"/>
  <c r="R31" i="202"/>
  <c r="R33" i="202"/>
  <c r="DG15" i="199"/>
  <c r="CV15" i="199"/>
  <c r="CQ15" i="199"/>
  <c r="CO19" i="199"/>
  <c r="DF15" i="199"/>
  <c r="CP15" i="199"/>
  <c r="CY19" i="199"/>
  <c r="DE19" i="199"/>
  <c r="DD15" i="199"/>
  <c r="CN15" i="199"/>
  <c r="CW19" i="199"/>
  <c r="CO15" i="199"/>
  <c r="CY15" i="199"/>
  <c r="CR19" i="199"/>
  <c r="CX15" i="199"/>
  <c r="DG19" i="199"/>
  <c r="CQ19" i="199"/>
  <c r="DE15" i="199"/>
  <c r="CH19" i="199"/>
  <c r="CW15" i="199"/>
  <c r="DF19" i="199"/>
  <c r="CP19" i="199"/>
  <c r="CJ19" i="199"/>
  <c r="CI19" i="199"/>
  <c r="CF19" i="199"/>
  <c r="CM15" i="199"/>
  <c r="CM19" i="199"/>
  <c r="CK19" i="199"/>
  <c r="CK15" i="199"/>
  <c r="CU19" i="199"/>
  <c r="CU15" i="199"/>
  <c r="DA19" i="199"/>
  <c r="DA15" i="199"/>
  <c r="DA21" i="199"/>
  <c r="CU21" i="199"/>
  <c r="CS19" i="199"/>
  <c r="CS15" i="199"/>
  <c r="CS21" i="199"/>
  <c r="DC19" i="199"/>
  <c r="DC15" i="199"/>
  <c r="DC21" i="199"/>
  <c r="DB21" i="199"/>
  <c r="CT21" i="199"/>
  <c r="CR21" i="199"/>
  <c r="DB15" i="199"/>
  <c r="CT15" i="199"/>
  <c r="CL15" i="199"/>
  <c r="DD19" i="199"/>
  <c r="CV19" i="199"/>
  <c r="CN19" i="199"/>
  <c r="DG21" i="199"/>
  <c r="CY21" i="199"/>
  <c r="CQ21" i="199"/>
  <c r="CZ21" i="199"/>
  <c r="DF21" i="199"/>
  <c r="CX21" i="199"/>
  <c r="CP21" i="199"/>
  <c r="CZ15" i="199"/>
  <c r="CR15" i="199"/>
  <c r="CJ15" i="199"/>
  <c r="DB19" i="199"/>
  <c r="CT19" i="199"/>
  <c r="CL19" i="199"/>
  <c r="DE21" i="199"/>
  <c r="CW21" i="199"/>
  <c r="CO21" i="199"/>
  <c r="DD21" i="199"/>
  <c r="CV21" i="199"/>
  <c r="CN21" i="199"/>
  <c r="CF15" i="199"/>
  <c r="CG19" i="199"/>
  <c r="CH15" i="199"/>
  <c r="CG15" i="199"/>
  <c r="K39" i="202" l="1"/>
  <c r="I39" i="202"/>
  <c r="G39" i="202"/>
  <c r="E39" i="202"/>
  <c r="E40" i="202" s="1"/>
  <c r="C39" i="202"/>
  <c r="K40" i="202"/>
  <c r="I40" i="202"/>
  <c r="G40" i="202"/>
  <c r="C40" i="202" l="1"/>
  <c r="BH9" i="199"/>
  <c r="BH8" i="199"/>
  <c r="BH7" i="199"/>
  <c r="CV16" i="199"/>
  <c r="CL16" i="199"/>
  <c r="M35" i="202"/>
  <c r="CT16" i="199"/>
  <c r="CU16" i="199"/>
  <c r="CJ16" i="199"/>
  <c r="CZ16" i="199"/>
  <c r="DB16" i="199"/>
  <c r="DD16" i="199"/>
  <c r="CX16" i="199"/>
  <c r="CS16" i="199"/>
  <c r="CP16" i="199"/>
  <c r="CQ16" i="199"/>
  <c r="CK16" i="199"/>
  <c r="CO16" i="199"/>
  <c r="DG16" i="199"/>
  <c r="DC16" i="199"/>
  <c r="CG16" i="199"/>
  <c r="DA16" i="199"/>
  <c r="CN16" i="199"/>
  <c r="CH16" i="199"/>
  <c r="CY16" i="199"/>
  <c r="CI16" i="199"/>
  <c r="CM16" i="199"/>
  <c r="DE16" i="199"/>
  <c r="CW16" i="199"/>
  <c r="CF16" i="199"/>
  <c r="CR16" i="199"/>
  <c r="DF16" i="199"/>
  <c r="CA26" i="199"/>
  <c r="D8" i="199"/>
  <c r="A8" i="199"/>
  <c r="BH12" i="199" s="1"/>
  <c r="A7" i="199"/>
  <c r="A6" i="199"/>
  <c r="E17" i="202"/>
  <c r="F4" i="196"/>
  <c r="B1" i="196"/>
  <c r="G4" i="196" l="1"/>
  <c r="CF61" i="199"/>
  <c r="CF117" i="199"/>
  <c r="CF189" i="199"/>
  <c r="CF125" i="199"/>
  <c r="CF69" i="199"/>
  <c r="CF229" i="199"/>
  <c r="CF29" i="199"/>
  <c r="CF157" i="199"/>
  <c r="CF221" i="199"/>
  <c r="CF85" i="199"/>
  <c r="CF77" i="199"/>
  <c r="CF253" i="199"/>
  <c r="CF101" i="199"/>
  <c r="CF181" i="199"/>
  <c r="CF37" i="199"/>
  <c r="CF141" i="199"/>
  <c r="CF53" i="199"/>
  <c r="CF173" i="199"/>
  <c r="CF45" i="199"/>
  <c r="CF237" i="199"/>
  <c r="CF213" i="199"/>
  <c r="CF109" i="199"/>
  <c r="CF149" i="199"/>
  <c r="CF133" i="199"/>
  <c r="CF93" i="199"/>
  <c r="CF245" i="199"/>
  <c r="CF165" i="199"/>
  <c r="CF205" i="199"/>
  <c r="CF197" i="199"/>
  <c r="CM21" i="199"/>
  <c r="CK21" i="199"/>
  <c r="CL21" i="199"/>
  <c r="CI21" i="199"/>
  <c r="CJ21" i="199"/>
  <c r="M39" i="202"/>
  <c r="CF21" i="199"/>
  <c r="CH21" i="199"/>
  <c r="CG21" i="199"/>
  <c r="A46" i="203"/>
  <c r="C46" i="203"/>
  <c r="A47" i="203"/>
  <c r="C47" i="203"/>
  <c r="A48" i="203"/>
  <c r="C48" i="203"/>
  <c r="A49" i="203"/>
  <c r="C49" i="203"/>
  <c r="A50" i="203"/>
  <c r="C50" i="203"/>
  <c r="A51" i="203"/>
  <c r="C51" i="203"/>
  <c r="A52" i="203"/>
  <c r="C52" i="203"/>
  <c r="A53" i="203"/>
  <c r="C53" i="203"/>
  <c r="A54" i="203"/>
  <c r="C54" i="203"/>
  <c r="A55" i="203"/>
  <c r="C55" i="203"/>
  <c r="A56" i="203"/>
  <c r="C56" i="203"/>
  <c r="A57" i="203"/>
  <c r="C57" i="203"/>
  <c r="A58" i="203"/>
  <c r="C58" i="203"/>
  <c r="A59" i="203"/>
  <c r="C59" i="203"/>
  <c r="A60" i="203"/>
  <c r="C60" i="203"/>
  <c r="A61" i="203"/>
  <c r="C61" i="203"/>
  <c r="A62" i="203"/>
  <c r="C62" i="203"/>
  <c r="A63" i="203"/>
  <c r="C63" i="203"/>
  <c r="A64" i="203"/>
  <c r="C64" i="203"/>
  <c r="A65" i="203"/>
  <c r="C65" i="203"/>
  <c r="A66" i="203"/>
  <c r="C66" i="203"/>
  <c r="A67" i="203"/>
  <c r="C67" i="203"/>
  <c r="A68" i="203"/>
  <c r="C68" i="203"/>
  <c r="A69" i="203"/>
  <c r="C69" i="203"/>
  <c r="A70" i="203"/>
  <c r="C70" i="203"/>
  <c r="A71" i="203"/>
  <c r="C71" i="203"/>
  <c r="A72" i="203"/>
  <c r="C72" i="203"/>
  <c r="A73" i="203"/>
  <c r="C73" i="203"/>
  <c r="A74" i="203"/>
  <c r="C74" i="203"/>
  <c r="A75" i="203"/>
  <c r="C75" i="203"/>
  <c r="A76" i="203"/>
  <c r="C76" i="203"/>
  <c r="A77" i="203"/>
  <c r="C77" i="203"/>
  <c r="A78" i="203"/>
  <c r="C78" i="203"/>
  <c r="A79" i="203"/>
  <c r="C79" i="203"/>
  <c r="A80" i="203"/>
  <c r="C80" i="203"/>
  <c r="A81" i="203"/>
  <c r="C81" i="203"/>
  <c r="A82" i="203"/>
  <c r="C82" i="203"/>
  <c r="A83" i="203"/>
  <c r="C83" i="203"/>
  <c r="A84" i="203"/>
  <c r="C84" i="203"/>
  <c r="A85" i="203"/>
  <c r="C85" i="203"/>
  <c r="A86" i="203"/>
  <c r="C86" i="203"/>
  <c r="A87" i="203"/>
  <c r="C87" i="203"/>
  <c r="A88" i="203"/>
  <c r="C88" i="203"/>
  <c r="A89" i="203"/>
  <c r="C89" i="203"/>
  <c r="A90" i="203"/>
  <c r="C90" i="203"/>
  <c r="A91" i="203"/>
  <c r="C91" i="203"/>
  <c r="A92" i="203"/>
  <c r="C92" i="203"/>
  <c r="A93" i="203"/>
  <c r="C93" i="203"/>
  <c r="A94" i="203"/>
  <c r="C94" i="203"/>
  <c r="A95" i="203"/>
  <c r="C95" i="203"/>
  <c r="A96" i="203"/>
  <c r="C96" i="203"/>
  <c r="A97" i="203"/>
  <c r="C97" i="203"/>
  <c r="A98" i="203"/>
  <c r="C98" i="203"/>
  <c r="A99" i="203"/>
  <c r="C99" i="203"/>
  <c r="A100" i="203"/>
  <c r="C100" i="203"/>
  <c r="A101" i="203"/>
  <c r="C101" i="203"/>
  <c r="A102" i="203"/>
  <c r="C102" i="203"/>
  <c r="A103" i="203"/>
  <c r="C103" i="203"/>
  <c r="A104" i="203"/>
  <c r="C104" i="203"/>
  <c r="A105" i="203"/>
  <c r="C105" i="203"/>
  <c r="A106" i="203"/>
  <c r="C106" i="203"/>
  <c r="A107" i="203"/>
  <c r="C107" i="203"/>
  <c r="A108" i="203"/>
  <c r="C108" i="203"/>
  <c r="A109" i="203"/>
  <c r="C109" i="203"/>
  <c r="A110" i="203"/>
  <c r="C110" i="203"/>
  <c r="A111" i="203"/>
  <c r="C111" i="203"/>
  <c r="A112" i="203"/>
  <c r="C112" i="203"/>
  <c r="A113" i="203"/>
  <c r="C113" i="203"/>
  <c r="A114" i="203"/>
  <c r="C114" i="203"/>
  <c r="A115" i="203"/>
  <c r="C115" i="203"/>
  <c r="A116" i="203"/>
  <c r="C116" i="203"/>
  <c r="A117" i="203"/>
  <c r="C117" i="203"/>
  <c r="A118" i="203"/>
  <c r="C118" i="203"/>
  <c r="A119" i="203"/>
  <c r="C119" i="203"/>
  <c r="A120" i="203"/>
  <c r="C120" i="203"/>
  <c r="A121" i="203"/>
  <c r="C121" i="203"/>
  <c r="A122" i="203"/>
  <c r="C122" i="203"/>
  <c r="A123" i="203"/>
  <c r="C123" i="203"/>
  <c r="A124" i="203"/>
  <c r="C124" i="203"/>
  <c r="A125" i="203"/>
  <c r="C125" i="203"/>
  <c r="A126" i="203"/>
  <c r="C126" i="203"/>
  <c r="A127" i="203"/>
  <c r="C127" i="203"/>
  <c r="A128" i="203"/>
  <c r="C128" i="203"/>
  <c r="A129" i="203"/>
  <c r="C129" i="203"/>
  <c r="A130" i="203"/>
  <c r="C130" i="203"/>
  <c r="A131" i="203"/>
  <c r="C131" i="203"/>
  <c r="A132" i="203"/>
  <c r="C132" i="203"/>
  <c r="A133" i="203"/>
  <c r="C133" i="203"/>
  <c r="A134" i="203"/>
  <c r="C134" i="203"/>
  <c r="A135" i="203"/>
  <c r="C135" i="203"/>
  <c r="A136" i="203"/>
  <c r="C136" i="203"/>
  <c r="A137" i="203"/>
  <c r="C137" i="203"/>
  <c r="A138" i="203"/>
  <c r="C138" i="203"/>
  <c r="A139" i="203"/>
  <c r="C139" i="203"/>
  <c r="A140" i="203"/>
  <c r="C140" i="203"/>
  <c r="A141" i="203"/>
  <c r="C141" i="203"/>
  <c r="A142" i="203"/>
  <c r="C142" i="203"/>
  <c r="A143" i="203"/>
  <c r="C143" i="203"/>
  <c r="A144" i="203"/>
  <c r="C144" i="203"/>
  <c r="A145" i="203"/>
  <c r="C145" i="203"/>
  <c r="A146" i="203"/>
  <c r="C146" i="203"/>
  <c r="A147" i="203"/>
  <c r="C147" i="203"/>
  <c r="A148" i="203"/>
  <c r="C148" i="203"/>
  <c r="A149" i="203"/>
  <c r="C149" i="203"/>
  <c r="A150" i="203"/>
  <c r="C150" i="203"/>
  <c r="A151" i="203"/>
  <c r="C151" i="203"/>
  <c r="A152" i="203"/>
  <c r="C152" i="203"/>
  <c r="A153" i="203"/>
  <c r="C153" i="203"/>
  <c r="A154" i="203"/>
  <c r="C154" i="203"/>
  <c r="A155" i="203"/>
  <c r="C155" i="203"/>
  <c r="A156" i="203"/>
  <c r="C156" i="203"/>
  <c r="A157" i="203"/>
  <c r="C157" i="203"/>
  <c r="A158" i="203"/>
  <c r="C158" i="203"/>
  <c r="A159" i="203"/>
  <c r="C159" i="203"/>
  <c r="A160" i="203"/>
  <c r="C160" i="203"/>
  <c r="A161" i="203"/>
  <c r="C161" i="203"/>
  <c r="A162" i="203"/>
  <c r="C162" i="203"/>
  <c r="A163" i="203"/>
  <c r="C163" i="203"/>
  <c r="A164" i="203"/>
  <c r="C164" i="203"/>
  <c r="A165" i="203"/>
  <c r="C165" i="203"/>
  <c r="A166" i="203"/>
  <c r="C166" i="203"/>
  <c r="A167" i="203"/>
  <c r="C167" i="203"/>
  <c r="A168" i="203"/>
  <c r="C168" i="203"/>
  <c r="A169" i="203"/>
  <c r="C169" i="203"/>
  <c r="A170" i="203"/>
  <c r="C170" i="203"/>
  <c r="A171" i="203"/>
  <c r="C171" i="203"/>
  <c r="A172" i="203"/>
  <c r="C172" i="203"/>
  <c r="A173" i="203"/>
  <c r="C173" i="203"/>
  <c r="A174" i="203"/>
  <c r="C174" i="203"/>
  <c r="A175" i="203"/>
  <c r="C175" i="203"/>
  <c r="A176" i="203"/>
  <c r="C176" i="203"/>
  <c r="A177" i="203"/>
  <c r="C177" i="203"/>
  <c r="A178" i="203"/>
  <c r="C178" i="203"/>
  <c r="A179" i="203"/>
  <c r="C179" i="203"/>
  <c r="A180" i="203"/>
  <c r="C180" i="203"/>
  <c r="A181" i="203"/>
  <c r="C181" i="203"/>
  <c r="A182" i="203"/>
  <c r="C182" i="203"/>
  <c r="A183" i="203"/>
  <c r="C183" i="203"/>
  <c r="A184" i="203"/>
  <c r="C184" i="203"/>
  <c r="A185" i="203"/>
  <c r="C185" i="203"/>
  <c r="A186" i="203"/>
  <c r="C186" i="203"/>
  <c r="A187" i="203"/>
  <c r="C187" i="203"/>
  <c r="A188" i="203"/>
  <c r="C188" i="203"/>
  <c r="A189" i="203"/>
  <c r="C189" i="203"/>
  <c r="A190" i="203"/>
  <c r="C190" i="203"/>
  <c r="A191" i="203"/>
  <c r="C191" i="203"/>
  <c r="A192" i="203"/>
  <c r="C192" i="203"/>
  <c r="A193" i="203"/>
  <c r="C193" i="203"/>
  <c r="A194" i="203"/>
  <c r="C194" i="203"/>
  <c r="A195" i="203"/>
  <c r="C195" i="203"/>
  <c r="A196" i="203"/>
  <c r="C196" i="203"/>
  <c r="A197" i="203"/>
  <c r="C197" i="203"/>
  <c r="A198" i="203"/>
  <c r="C198" i="203"/>
  <c r="A199" i="203"/>
  <c r="C199" i="203"/>
  <c r="A200" i="203"/>
  <c r="C200" i="203"/>
  <c r="A201" i="203"/>
  <c r="C201" i="203"/>
  <c r="A202" i="203"/>
  <c r="C202" i="203"/>
  <c r="A203" i="203"/>
  <c r="C203" i="203"/>
  <c r="A204" i="203"/>
  <c r="C204" i="203"/>
  <c r="A205" i="203"/>
  <c r="C205" i="203"/>
  <c r="A206" i="203"/>
  <c r="C206" i="203"/>
  <c r="A207" i="203"/>
  <c r="C207" i="203"/>
  <c r="A208" i="203"/>
  <c r="C208" i="203"/>
  <c r="A209" i="203"/>
  <c r="C209" i="203"/>
  <c r="A210" i="203"/>
  <c r="C210" i="203"/>
  <c r="A211" i="203"/>
  <c r="C211" i="203"/>
  <c r="A212" i="203"/>
  <c r="C212" i="203"/>
  <c r="A213" i="203"/>
  <c r="C213" i="203"/>
  <c r="A214" i="203"/>
  <c r="C214" i="203"/>
  <c r="A215" i="203"/>
  <c r="C215" i="203"/>
  <c r="A216" i="203"/>
  <c r="C216" i="203"/>
  <c r="A217" i="203"/>
  <c r="C217" i="203"/>
  <c r="A21" i="203"/>
  <c r="C21" i="203"/>
  <c r="A22" i="203"/>
  <c r="C22" i="203"/>
  <c r="A23" i="203"/>
  <c r="C23" i="203"/>
  <c r="A24" i="203"/>
  <c r="C24" i="203"/>
  <c r="A25" i="203"/>
  <c r="C25" i="203"/>
  <c r="A26" i="203"/>
  <c r="C26" i="203"/>
  <c r="A27" i="203"/>
  <c r="C27" i="203"/>
  <c r="A28" i="203"/>
  <c r="C28" i="203"/>
  <c r="A29" i="203"/>
  <c r="C29" i="203"/>
  <c r="A30" i="203"/>
  <c r="C30" i="203"/>
  <c r="A31" i="203"/>
  <c r="C31" i="203"/>
  <c r="A32" i="203"/>
  <c r="C32" i="203"/>
  <c r="A33" i="203"/>
  <c r="C33" i="203"/>
  <c r="A34" i="203"/>
  <c r="C34" i="203"/>
  <c r="A35" i="203"/>
  <c r="C35" i="203"/>
  <c r="A36" i="203"/>
  <c r="C36" i="203"/>
  <c r="A37" i="203"/>
  <c r="C37" i="203"/>
  <c r="A38" i="203"/>
  <c r="C38" i="203"/>
  <c r="A39" i="203"/>
  <c r="C39" i="203"/>
  <c r="A40" i="203"/>
  <c r="C40" i="203"/>
  <c r="A41" i="203"/>
  <c r="C41" i="203"/>
  <c r="A42" i="203"/>
  <c r="C42" i="203"/>
  <c r="A43" i="203"/>
  <c r="C43" i="203"/>
  <c r="A44" i="203"/>
  <c r="C44" i="203"/>
  <c r="A45" i="203"/>
  <c r="C45" i="203"/>
  <c r="D18" i="203"/>
  <c r="C19" i="203"/>
  <c r="C20" i="203"/>
  <c r="C18" i="203"/>
  <c r="A19" i="203"/>
  <c r="A20" i="203"/>
  <c r="A18" i="203"/>
  <c r="A12" i="203"/>
  <c r="A6" i="203"/>
  <c r="A5" i="203"/>
  <c r="H4" i="196" l="1"/>
  <c r="BI207" i="199"/>
  <c r="BI135" i="199"/>
  <c r="BL127" i="199"/>
  <c r="BH127" i="199"/>
  <c r="BJ127" i="199" s="1"/>
  <c r="BH63" i="199"/>
  <c r="BJ63" i="199" s="1"/>
  <c r="D16" i="199"/>
  <c r="BK79" i="199" s="1"/>
  <c r="I4" i="196" l="1"/>
  <c r="BK135" i="199"/>
  <c r="BL79" i="199"/>
  <c r="BL143" i="199"/>
  <c r="BH135" i="199"/>
  <c r="BJ135" i="199" s="1"/>
  <c r="BK183" i="199"/>
  <c r="BK111" i="199"/>
  <c r="BH119" i="199"/>
  <c r="BJ119" i="199" s="1"/>
  <c r="BL167" i="199"/>
  <c r="BH255" i="199"/>
  <c r="BJ255" i="199" s="1"/>
  <c r="BL135" i="199"/>
  <c r="BK87" i="199"/>
  <c r="BK239" i="199"/>
  <c r="BK199" i="199"/>
  <c r="BL111" i="199"/>
  <c r="BL175" i="199"/>
  <c r="BK159" i="199"/>
  <c r="BI111" i="199"/>
  <c r="BL215" i="199"/>
  <c r="BL71" i="199"/>
  <c r="BL239" i="199"/>
  <c r="BH143" i="199"/>
  <c r="BJ143" i="199" s="1"/>
  <c r="BH71" i="199"/>
  <c r="BJ71" i="199" s="1"/>
  <c r="BH103" i="199"/>
  <c r="BJ103" i="199" s="1"/>
  <c r="BL103" i="199"/>
  <c r="BK71" i="199"/>
  <c r="BH223" i="199"/>
  <c r="BJ223" i="199" s="1"/>
  <c r="BK175" i="199"/>
  <c r="BH247" i="199"/>
  <c r="BJ247" i="199" s="1"/>
  <c r="BH239" i="199"/>
  <c r="BJ239" i="199" s="1"/>
  <c r="BK231" i="199"/>
  <c r="BL223" i="199"/>
  <c r="BL231" i="199"/>
  <c r="BL255" i="199"/>
  <c r="BL151" i="199"/>
  <c r="BI79" i="199"/>
  <c r="BI239" i="199"/>
  <c r="B51" i="199"/>
  <c r="CT55" i="199" s="1"/>
  <c r="D6" i="204"/>
  <c r="B43" i="199"/>
  <c r="CS47" i="199" s="1"/>
  <c r="D5" i="204"/>
  <c r="B35" i="199"/>
  <c r="DD39" i="199" s="1"/>
  <c r="D4" i="204"/>
  <c r="B27" i="199"/>
  <c r="D3" i="204"/>
  <c r="B19" i="199"/>
  <c r="BN25" i="199" s="1"/>
  <c r="D2" i="204"/>
  <c r="C2" i="204" s="1"/>
  <c r="G2" i="204" s="1"/>
  <c r="BH95" i="199"/>
  <c r="BJ95" i="199" s="1"/>
  <c r="BK207" i="199"/>
  <c r="BI167" i="199"/>
  <c r="BI95" i="199"/>
  <c r="BK103" i="199"/>
  <c r="BI127" i="199"/>
  <c r="BK127" i="199"/>
  <c r="BK63" i="199"/>
  <c r="BH191" i="199"/>
  <c r="BJ191" i="199" s="1"/>
  <c r="BH159" i="199"/>
  <c r="BJ159" i="199" s="1"/>
  <c r="BI231" i="199"/>
  <c r="BI247" i="199"/>
  <c r="BL183" i="199"/>
  <c r="BL119" i="199"/>
  <c r="BI183" i="199"/>
  <c r="BH183" i="199"/>
  <c r="BJ183" i="199" s="1"/>
  <c r="BI71" i="199"/>
  <c r="BK215" i="199"/>
  <c r="BI223" i="199"/>
  <c r="BK95" i="199"/>
  <c r="BK223" i="199"/>
  <c r="BI191" i="199"/>
  <c r="BI63" i="199"/>
  <c r="BL63" i="199"/>
  <c r="BK247" i="199"/>
  <c r="BH215" i="199"/>
  <c r="BJ215" i="199" s="1"/>
  <c r="BH231" i="199"/>
  <c r="BJ231" i="199" s="1"/>
  <c r="BH151" i="199"/>
  <c r="BJ151" i="199" s="1"/>
  <c r="BI103" i="199"/>
  <c r="BH167" i="199"/>
  <c r="BJ167" i="199" s="1"/>
  <c r="BI143" i="199"/>
  <c r="BL87" i="199"/>
  <c r="BH207" i="199"/>
  <c r="BJ207" i="199" s="1"/>
  <c r="BL199" i="199"/>
  <c r="BH79" i="199"/>
  <c r="BJ79" i="199" s="1"/>
  <c r="BL95" i="199"/>
  <c r="BK255" i="199"/>
  <c r="BK191" i="199"/>
  <c r="BI159" i="199"/>
  <c r="BI215" i="199"/>
  <c r="BI175" i="199"/>
  <c r="BH175" i="199"/>
  <c r="BJ175" i="199" s="1"/>
  <c r="BI87" i="199"/>
  <c r="BH87" i="199"/>
  <c r="BJ87" i="199" s="1"/>
  <c r="BK143" i="199"/>
  <c r="BI119" i="199"/>
  <c r="BL159" i="199"/>
  <c r="BK167" i="199"/>
  <c r="BL207" i="199"/>
  <c r="BH111" i="199"/>
  <c r="BJ111" i="199" s="1"/>
  <c r="BI255" i="199"/>
  <c r="BL191" i="199"/>
  <c r="BH199" i="199"/>
  <c r="BJ199" i="199" s="1"/>
  <c r="BK151" i="199"/>
  <c r="BI151" i="199"/>
  <c r="BL247" i="199"/>
  <c r="BI199" i="199"/>
  <c r="BK119" i="199"/>
  <c r="BN81" i="199"/>
  <c r="CS79" i="199"/>
  <c r="CZ79" i="199"/>
  <c r="CJ79" i="199"/>
  <c r="CQ79" i="199"/>
  <c r="CM79" i="199"/>
  <c r="CT79" i="199"/>
  <c r="DD79" i="199"/>
  <c r="DB79" i="199"/>
  <c r="DG79" i="199"/>
  <c r="CX79" i="199"/>
  <c r="CN79" i="199"/>
  <c r="CR79" i="199"/>
  <c r="CU79" i="199"/>
  <c r="CL79" i="199"/>
  <c r="CI79" i="199"/>
  <c r="DF79" i="199"/>
  <c r="CG79" i="199"/>
  <c r="CY79" i="199"/>
  <c r="DA79" i="199"/>
  <c r="CH79" i="199"/>
  <c r="DE79" i="199"/>
  <c r="CO79" i="199"/>
  <c r="CK79" i="199"/>
  <c r="CP79" i="199"/>
  <c r="DC79" i="199"/>
  <c r="CF79" i="199"/>
  <c r="CW79" i="199"/>
  <c r="CV79" i="199"/>
  <c r="BN193" i="199"/>
  <c r="CL191" i="199"/>
  <c r="CJ191" i="199"/>
  <c r="CS191" i="199"/>
  <c r="CQ191" i="199"/>
  <c r="CI191" i="199"/>
  <c r="DG191" i="199"/>
  <c r="CM191" i="199"/>
  <c r="CR191" i="199"/>
  <c r="CV191" i="199"/>
  <c r="CX191" i="199"/>
  <c r="DB191" i="199"/>
  <c r="DA191" i="199"/>
  <c r="CU191" i="199"/>
  <c r="CZ191" i="199"/>
  <c r="DD191" i="199"/>
  <c r="CT191" i="199"/>
  <c r="CN191" i="199"/>
  <c r="CP191" i="199"/>
  <c r="CH191" i="199"/>
  <c r="DC191" i="199"/>
  <c r="CW191" i="199"/>
  <c r="CK191" i="199"/>
  <c r="CF191" i="199"/>
  <c r="DE191" i="199"/>
  <c r="CO191" i="199"/>
  <c r="CY191" i="199"/>
  <c r="DF191" i="199"/>
  <c r="CG191" i="199"/>
  <c r="BN65" i="199"/>
  <c r="CN63" i="199"/>
  <c r="DG63" i="199"/>
  <c r="CX63" i="199"/>
  <c r="CI63" i="199"/>
  <c r="DF63" i="199"/>
  <c r="DD63" i="199"/>
  <c r="CV63" i="199"/>
  <c r="DB63" i="199"/>
  <c r="CZ63" i="199"/>
  <c r="CK63" i="199"/>
  <c r="DA63" i="199"/>
  <c r="CU63" i="199"/>
  <c r="CS63" i="199"/>
  <c r="CR63" i="199"/>
  <c r="CT63" i="199"/>
  <c r="CL63" i="199"/>
  <c r="CQ63" i="199"/>
  <c r="CG63" i="199"/>
  <c r="CM63" i="199"/>
  <c r="CJ63" i="199"/>
  <c r="CY63" i="199"/>
  <c r="CH63" i="199"/>
  <c r="DC63" i="199"/>
  <c r="CF63" i="199"/>
  <c r="CP63" i="199"/>
  <c r="CO63" i="199"/>
  <c r="CW63" i="199"/>
  <c r="DE63" i="199"/>
  <c r="BN209" i="199"/>
  <c r="CU207" i="199"/>
  <c r="CM207" i="199"/>
  <c r="CN207" i="199"/>
  <c r="CK207" i="199"/>
  <c r="CT207" i="199"/>
  <c r="DF207" i="199"/>
  <c r="CJ207" i="199"/>
  <c r="CI207" i="199"/>
  <c r="CX207" i="199"/>
  <c r="DB207" i="199"/>
  <c r="CR207" i="199"/>
  <c r="DA207" i="199"/>
  <c r="DD207" i="199"/>
  <c r="CQ207" i="199"/>
  <c r="CS207" i="199"/>
  <c r="CV207" i="199"/>
  <c r="DE207" i="199"/>
  <c r="CZ207" i="199"/>
  <c r="CY207" i="199"/>
  <c r="CF207" i="199"/>
  <c r="CO207" i="199"/>
  <c r="CG207" i="199"/>
  <c r="CP207" i="199"/>
  <c r="CW207" i="199"/>
  <c r="DC207" i="199"/>
  <c r="CH207" i="199"/>
  <c r="CL207" i="199"/>
  <c r="DG207" i="199"/>
  <c r="BN73" i="199"/>
  <c r="DG71" i="199"/>
  <c r="DB71" i="199"/>
  <c r="CN71" i="199"/>
  <c r="CV71" i="199"/>
  <c r="CK71" i="199"/>
  <c r="CY71" i="199"/>
  <c r="DD71" i="199"/>
  <c r="CT71" i="199"/>
  <c r="DA71" i="199"/>
  <c r="DF71" i="199"/>
  <c r="CU71" i="199"/>
  <c r="CS71" i="199"/>
  <c r="CM71" i="199"/>
  <c r="CR71" i="199"/>
  <c r="CQ71" i="199"/>
  <c r="CL71" i="199"/>
  <c r="CZ71" i="199"/>
  <c r="CH71" i="199"/>
  <c r="DC71" i="199"/>
  <c r="CF71" i="199"/>
  <c r="CI71" i="199"/>
  <c r="CW71" i="199"/>
  <c r="CO71" i="199"/>
  <c r="CG71" i="199"/>
  <c r="CJ71" i="199"/>
  <c r="CX71" i="199"/>
  <c r="DE71" i="199"/>
  <c r="CP71" i="199"/>
  <c r="BN257" i="199"/>
  <c r="CU255" i="199"/>
  <c r="CS255" i="199"/>
  <c r="CJ255" i="199"/>
  <c r="CK255" i="199"/>
  <c r="CT255" i="199"/>
  <c r="CL255" i="199"/>
  <c r="DD255" i="199"/>
  <c r="CZ255" i="199"/>
  <c r="CQ255" i="199"/>
  <c r="CY255" i="199"/>
  <c r="DF255" i="199"/>
  <c r="CN255" i="199"/>
  <c r="CR255" i="199"/>
  <c r="DG255" i="199"/>
  <c r="CI255" i="199"/>
  <c r="CF255" i="199"/>
  <c r="DE255" i="199"/>
  <c r="CV255" i="199"/>
  <c r="CH255" i="199"/>
  <c r="CM255" i="199"/>
  <c r="DC255" i="199"/>
  <c r="DB255" i="199"/>
  <c r="CX255" i="199"/>
  <c r="CP255" i="199"/>
  <c r="DA255" i="199"/>
  <c r="CO255" i="199"/>
  <c r="CG255" i="199"/>
  <c r="CW255" i="199"/>
  <c r="BN129" i="199"/>
  <c r="DD127" i="199"/>
  <c r="CN127" i="199"/>
  <c r="CV127" i="199"/>
  <c r="CZ127" i="199"/>
  <c r="DG127" i="199"/>
  <c r="DF127" i="199"/>
  <c r="CR127" i="199"/>
  <c r="CQ127" i="199"/>
  <c r="CI127" i="199"/>
  <c r="CM127" i="199"/>
  <c r="DA127" i="199"/>
  <c r="CX127" i="199"/>
  <c r="CJ127" i="199"/>
  <c r="CY127" i="199"/>
  <c r="DC127" i="199"/>
  <c r="DE127" i="199"/>
  <c r="CW127" i="199"/>
  <c r="CG127" i="199"/>
  <c r="CO127" i="199"/>
  <c r="CT127" i="199"/>
  <c r="CP127" i="199"/>
  <c r="CL127" i="199"/>
  <c r="CS127" i="199"/>
  <c r="CK127" i="199"/>
  <c r="CU127" i="199"/>
  <c r="CF127" i="199"/>
  <c r="DB127" i="199"/>
  <c r="CH127" i="199"/>
  <c r="BN249" i="199"/>
  <c r="CT247" i="199"/>
  <c r="CI247" i="199"/>
  <c r="CX247" i="199"/>
  <c r="CU247" i="199"/>
  <c r="CL247" i="199"/>
  <c r="DB247" i="199"/>
  <c r="CS247" i="199"/>
  <c r="CJ247" i="199"/>
  <c r="DA247" i="199"/>
  <c r="CV247" i="199"/>
  <c r="DD247" i="199"/>
  <c r="CM247" i="199"/>
  <c r="CZ247" i="199"/>
  <c r="CK247" i="199"/>
  <c r="DG247" i="199"/>
  <c r="CO247" i="199"/>
  <c r="CQ247" i="199"/>
  <c r="DF247" i="199"/>
  <c r="CH247" i="199"/>
  <c r="DE247" i="199"/>
  <c r="CR247" i="199"/>
  <c r="DC247" i="199"/>
  <c r="CW247" i="199"/>
  <c r="CG247" i="199"/>
  <c r="CN247" i="199"/>
  <c r="CP247" i="199"/>
  <c r="CY247" i="199"/>
  <c r="CF247" i="199"/>
  <c r="BN185" i="199"/>
  <c r="DB183" i="199"/>
  <c r="CJ183" i="199"/>
  <c r="CU183" i="199"/>
  <c r="CK183" i="199"/>
  <c r="CN183" i="199"/>
  <c r="DF183" i="199"/>
  <c r="CS183" i="199"/>
  <c r="CY183" i="199"/>
  <c r="CX183" i="199"/>
  <c r="CT183" i="199"/>
  <c r="CL183" i="199"/>
  <c r="CM183" i="199"/>
  <c r="CR183" i="199"/>
  <c r="CV183" i="199"/>
  <c r="CH183" i="199"/>
  <c r="DG183" i="199"/>
  <c r="CF183" i="199"/>
  <c r="CI183" i="199"/>
  <c r="CZ183" i="199"/>
  <c r="CG183" i="199"/>
  <c r="DE183" i="199"/>
  <c r="CW183" i="199"/>
  <c r="CO183" i="199"/>
  <c r="CQ183" i="199"/>
  <c r="DC183" i="199"/>
  <c r="DD183" i="199"/>
  <c r="DA183" i="199"/>
  <c r="CP183" i="199"/>
  <c r="BN121" i="199"/>
  <c r="CJ119" i="199"/>
  <c r="CQ119" i="199"/>
  <c r="CZ119" i="199"/>
  <c r="CK119" i="199"/>
  <c r="CL119" i="199"/>
  <c r="CS119" i="199"/>
  <c r="DA119" i="199"/>
  <c r="DB119" i="199"/>
  <c r="CT119" i="199"/>
  <c r="DF119" i="199"/>
  <c r="CM119" i="199"/>
  <c r="CY119" i="199"/>
  <c r="CV119" i="199"/>
  <c r="CP119" i="199"/>
  <c r="CW119" i="199"/>
  <c r="DD119" i="199"/>
  <c r="CU119" i="199"/>
  <c r="CX119" i="199"/>
  <c r="CF119" i="199"/>
  <c r="CI119" i="199"/>
  <c r="CO119" i="199"/>
  <c r="DE119" i="199"/>
  <c r="CN119" i="199"/>
  <c r="CR119" i="199"/>
  <c r="DG119" i="199"/>
  <c r="DC119" i="199"/>
  <c r="CG119" i="199"/>
  <c r="CH119" i="199"/>
  <c r="BN145" i="199"/>
  <c r="CU143" i="199"/>
  <c r="CX143" i="199"/>
  <c r="CL143" i="199"/>
  <c r="CK143" i="199"/>
  <c r="CM143" i="199"/>
  <c r="CZ143" i="199"/>
  <c r="CI143" i="199"/>
  <c r="DG143" i="199"/>
  <c r="CT143" i="199"/>
  <c r="CN143" i="199"/>
  <c r="CQ143" i="199"/>
  <c r="DB143" i="199"/>
  <c r="CR143" i="199"/>
  <c r="DD143" i="199"/>
  <c r="CV143" i="199"/>
  <c r="CJ143" i="199"/>
  <c r="DF143" i="199"/>
  <c r="CP143" i="199"/>
  <c r="CY143" i="199"/>
  <c r="DA143" i="199"/>
  <c r="CO143" i="199"/>
  <c r="DE143" i="199"/>
  <c r="CW143" i="199"/>
  <c r="CG143" i="199"/>
  <c r="DC143" i="199"/>
  <c r="CS143" i="199"/>
  <c r="CF143" i="199"/>
  <c r="CH143" i="199"/>
  <c r="BN241" i="199"/>
  <c r="DD239" i="199"/>
  <c r="CS239" i="199"/>
  <c r="CL239" i="199"/>
  <c r="CZ239" i="199"/>
  <c r="CY239" i="199"/>
  <c r="CI239" i="199"/>
  <c r="CU239" i="199"/>
  <c r="DB239" i="199"/>
  <c r="CX239" i="199"/>
  <c r="CK239" i="199"/>
  <c r="CM239" i="199"/>
  <c r="CT239" i="199"/>
  <c r="CN239" i="199"/>
  <c r="CR239" i="199"/>
  <c r="CV239" i="199"/>
  <c r="DA239" i="199"/>
  <c r="DG239" i="199"/>
  <c r="DF239" i="199"/>
  <c r="CQ239" i="199"/>
  <c r="CP239" i="199"/>
  <c r="CH239" i="199"/>
  <c r="DE239" i="199"/>
  <c r="CJ239" i="199"/>
  <c r="DC239" i="199"/>
  <c r="CO239" i="199"/>
  <c r="CG239" i="199"/>
  <c r="CW239" i="199"/>
  <c r="CF239" i="199"/>
  <c r="BN169" i="199"/>
  <c r="CY167" i="199"/>
  <c r="CI167" i="199"/>
  <c r="DD167" i="199"/>
  <c r="DB167" i="199"/>
  <c r="CU167" i="199"/>
  <c r="CM167" i="199"/>
  <c r="CN167" i="199"/>
  <c r="CK167" i="199"/>
  <c r="CR167" i="199"/>
  <c r="CV167" i="199"/>
  <c r="DG167" i="199"/>
  <c r="DF167" i="199"/>
  <c r="CT167" i="199"/>
  <c r="CL167" i="199"/>
  <c r="CZ167" i="199"/>
  <c r="CJ167" i="199"/>
  <c r="DA167" i="199"/>
  <c r="CF167" i="199"/>
  <c r="CW167" i="199"/>
  <c r="CQ167" i="199"/>
  <c r="CP167" i="199"/>
  <c r="CH167" i="199"/>
  <c r="CX167" i="199"/>
  <c r="CO167" i="199"/>
  <c r="DE167" i="199"/>
  <c r="CG167" i="199"/>
  <c r="CS167" i="199"/>
  <c r="DC167" i="199"/>
  <c r="BN105" i="199"/>
  <c r="DB103" i="199"/>
  <c r="CR103" i="199"/>
  <c r="CJ103" i="199"/>
  <c r="DG103" i="199"/>
  <c r="DF103" i="199"/>
  <c r="CT103" i="199"/>
  <c r="CZ103" i="199"/>
  <c r="CQ103" i="199"/>
  <c r="CL103" i="199"/>
  <c r="CI103" i="199"/>
  <c r="CV103" i="199"/>
  <c r="CY103" i="199"/>
  <c r="CM103" i="199"/>
  <c r="CN103" i="199"/>
  <c r="DA103" i="199"/>
  <c r="CX103" i="199"/>
  <c r="CK103" i="199"/>
  <c r="CS103" i="199"/>
  <c r="CP103" i="199"/>
  <c r="CG103" i="199"/>
  <c r="CH103" i="199"/>
  <c r="DE103" i="199"/>
  <c r="DD103" i="199"/>
  <c r="CW103" i="199"/>
  <c r="CF103" i="199"/>
  <c r="CU103" i="199"/>
  <c r="CO103" i="199"/>
  <c r="DC103" i="199"/>
  <c r="BN41" i="199"/>
  <c r="CN39" i="199"/>
  <c r="CZ39" i="199"/>
  <c r="CV39" i="199"/>
  <c r="DE39" i="199"/>
  <c r="BN201" i="199"/>
  <c r="CK199" i="199"/>
  <c r="CI199" i="199"/>
  <c r="DD199" i="199"/>
  <c r="DB199" i="199"/>
  <c r="CS199" i="199"/>
  <c r="CX199" i="199"/>
  <c r="CM199" i="199"/>
  <c r="CL199" i="199"/>
  <c r="CQ199" i="199"/>
  <c r="CR199" i="199"/>
  <c r="CJ199" i="199"/>
  <c r="CU199" i="199"/>
  <c r="DA199" i="199"/>
  <c r="CZ199" i="199"/>
  <c r="CV199" i="199"/>
  <c r="CY199" i="199"/>
  <c r="DE199" i="199"/>
  <c r="CH199" i="199"/>
  <c r="CN199" i="199"/>
  <c r="DG199" i="199"/>
  <c r="CW199" i="199"/>
  <c r="DF199" i="199"/>
  <c r="CG199" i="199"/>
  <c r="DC199" i="199"/>
  <c r="CT199" i="199"/>
  <c r="CP199" i="199"/>
  <c r="CF199" i="199"/>
  <c r="CO199" i="199"/>
  <c r="BN177" i="199"/>
  <c r="CT175" i="199"/>
  <c r="CN175" i="199"/>
  <c r="DG175" i="199"/>
  <c r="CV175" i="199"/>
  <c r="CY175" i="199"/>
  <c r="DB175" i="199"/>
  <c r="CL175" i="199"/>
  <c r="CQ175" i="199"/>
  <c r="CU175" i="199"/>
  <c r="CM175" i="199"/>
  <c r="CZ175" i="199"/>
  <c r="CS175" i="199"/>
  <c r="CI175" i="199"/>
  <c r="DF175" i="199"/>
  <c r="DC175" i="199"/>
  <c r="CF175" i="199"/>
  <c r="CW175" i="199"/>
  <c r="CG175" i="199"/>
  <c r="CH175" i="199"/>
  <c r="CR175" i="199"/>
  <c r="DE175" i="199"/>
  <c r="CO175" i="199"/>
  <c r="CJ175" i="199"/>
  <c r="DA175" i="199"/>
  <c r="CP175" i="199"/>
  <c r="CX175" i="199"/>
  <c r="CK175" i="199"/>
  <c r="DD175" i="199"/>
  <c r="BN225" i="199"/>
  <c r="CY223" i="199"/>
  <c r="CQ223" i="199"/>
  <c r="DF223" i="199"/>
  <c r="DB223" i="199"/>
  <c r="CR223" i="199"/>
  <c r="CK223" i="199"/>
  <c r="CX223" i="199"/>
  <c r="CS223" i="199"/>
  <c r="DG223" i="199"/>
  <c r="CN223" i="199"/>
  <c r="CZ223" i="199"/>
  <c r="CI223" i="199"/>
  <c r="CL223" i="199"/>
  <c r="CV223" i="199"/>
  <c r="CF223" i="199"/>
  <c r="CO223" i="199"/>
  <c r="CG223" i="199"/>
  <c r="CP223" i="199"/>
  <c r="CU223" i="199"/>
  <c r="CH223" i="199"/>
  <c r="CW223" i="199"/>
  <c r="DD223" i="199"/>
  <c r="CT223" i="199"/>
  <c r="CJ223" i="199"/>
  <c r="DA223" i="199"/>
  <c r="CM223" i="199"/>
  <c r="DC223" i="199"/>
  <c r="DE223" i="199"/>
  <c r="BN161" i="199"/>
  <c r="CX159" i="199"/>
  <c r="CN159" i="199"/>
  <c r="CJ159" i="199"/>
  <c r="CK159" i="199"/>
  <c r="DD159" i="199"/>
  <c r="CT159" i="199"/>
  <c r="CS159" i="199"/>
  <c r="CR159" i="199"/>
  <c r="CV159" i="199"/>
  <c r="CI159" i="199"/>
  <c r="CL159" i="199"/>
  <c r="DA159" i="199"/>
  <c r="DG159" i="199"/>
  <c r="DF159" i="199"/>
  <c r="DB159" i="199"/>
  <c r="CZ159" i="199"/>
  <c r="CY159" i="199"/>
  <c r="CG159" i="199"/>
  <c r="DC159" i="199"/>
  <c r="CW159" i="199"/>
  <c r="CO159" i="199"/>
  <c r="CU159" i="199"/>
  <c r="CF159" i="199"/>
  <c r="DE159" i="199"/>
  <c r="CQ159" i="199"/>
  <c r="CH159" i="199"/>
  <c r="CM159" i="199"/>
  <c r="CP159" i="199"/>
  <c r="BN97" i="199"/>
  <c r="CY95" i="199"/>
  <c r="DG95" i="199"/>
  <c r="DB95" i="199"/>
  <c r="CS95" i="199"/>
  <c r="CX95" i="199"/>
  <c r="CM95" i="199"/>
  <c r="CK95" i="199"/>
  <c r="CQ95" i="199"/>
  <c r="DF95" i="199"/>
  <c r="CT95" i="199"/>
  <c r="CL95" i="199"/>
  <c r="CZ95" i="199"/>
  <c r="CN95" i="199"/>
  <c r="CV95" i="199"/>
  <c r="DA95" i="199"/>
  <c r="CP95" i="199"/>
  <c r="CG95" i="199"/>
  <c r="CH95" i="199"/>
  <c r="CF95" i="199"/>
  <c r="CW95" i="199"/>
  <c r="CO95" i="199"/>
  <c r="DD95" i="199"/>
  <c r="CJ95" i="199"/>
  <c r="DE95" i="199"/>
  <c r="CR95" i="199"/>
  <c r="CU95" i="199"/>
  <c r="CI95" i="199"/>
  <c r="DC95" i="199"/>
  <c r="BN33" i="199"/>
  <c r="DF31" i="199"/>
  <c r="CS31" i="199"/>
  <c r="CR31" i="199"/>
  <c r="DD31" i="199"/>
  <c r="CU31" i="199"/>
  <c r="CN31" i="199"/>
  <c r="CL31" i="199"/>
  <c r="CJ31" i="199"/>
  <c r="CY31" i="199"/>
  <c r="DG31" i="199"/>
  <c r="CQ31" i="199"/>
  <c r="CV31" i="199"/>
  <c r="DE31" i="199"/>
  <c r="CF31" i="199"/>
  <c r="CO31" i="199"/>
  <c r="CT31" i="199"/>
  <c r="CI31" i="199"/>
  <c r="CM31" i="199"/>
  <c r="CZ31" i="199"/>
  <c r="CK31" i="199"/>
  <c r="DA31" i="199"/>
  <c r="DB31" i="199"/>
  <c r="CX31" i="199"/>
  <c r="CH31" i="199"/>
  <c r="CG31" i="199"/>
  <c r="CP31" i="199"/>
  <c r="DC31" i="199"/>
  <c r="CW31" i="199"/>
  <c r="BN137" i="199"/>
  <c r="CU135" i="199"/>
  <c r="CN135" i="199"/>
  <c r="CS135" i="199"/>
  <c r="CR135" i="199"/>
  <c r="DG135" i="199"/>
  <c r="DD135" i="199"/>
  <c r="CQ135" i="199"/>
  <c r="CT135" i="199"/>
  <c r="CV135" i="199"/>
  <c r="CY135" i="199"/>
  <c r="CI135" i="199"/>
  <c r="CL135" i="199"/>
  <c r="CJ135" i="199"/>
  <c r="DA135" i="199"/>
  <c r="DF135" i="199"/>
  <c r="CX135" i="199"/>
  <c r="CZ135" i="199"/>
  <c r="CW135" i="199"/>
  <c r="CG135" i="199"/>
  <c r="DB135" i="199"/>
  <c r="CF135" i="199"/>
  <c r="CP135" i="199"/>
  <c r="CH135" i="199"/>
  <c r="CM135" i="199"/>
  <c r="CK135" i="199"/>
  <c r="DE135" i="199"/>
  <c r="DC135" i="199"/>
  <c r="CO135" i="199"/>
  <c r="BN113" i="199"/>
  <c r="CN111" i="199"/>
  <c r="DF111" i="199"/>
  <c r="CM111" i="199"/>
  <c r="CL111" i="199"/>
  <c r="CY111" i="199"/>
  <c r="CQ111" i="199"/>
  <c r="CU111" i="199"/>
  <c r="CZ111" i="199"/>
  <c r="CR111" i="199"/>
  <c r="CJ111" i="199"/>
  <c r="DG111" i="199"/>
  <c r="DD111" i="199"/>
  <c r="DB111" i="199"/>
  <c r="CV111" i="199"/>
  <c r="CW111" i="199"/>
  <c r="CO111" i="199"/>
  <c r="CG111" i="199"/>
  <c r="CS111" i="199"/>
  <c r="DA111" i="199"/>
  <c r="DC111" i="199"/>
  <c r="DE111" i="199"/>
  <c r="CT111" i="199"/>
  <c r="CX111" i="199"/>
  <c r="CP111" i="199"/>
  <c r="CH111" i="199"/>
  <c r="CK111" i="199"/>
  <c r="CF111" i="199"/>
  <c r="CI111" i="199"/>
  <c r="BN233" i="199"/>
  <c r="DD231" i="199"/>
  <c r="CM231" i="199"/>
  <c r="CK231" i="199"/>
  <c r="CY231" i="199"/>
  <c r="DG231" i="199"/>
  <c r="CX231" i="199"/>
  <c r="CZ231" i="199"/>
  <c r="CV231" i="199"/>
  <c r="CU231" i="199"/>
  <c r="CR231" i="199"/>
  <c r="DF231" i="199"/>
  <c r="CL231" i="199"/>
  <c r="DA231" i="199"/>
  <c r="CS231" i="199"/>
  <c r="CJ231" i="199"/>
  <c r="CI231" i="199"/>
  <c r="CN231" i="199"/>
  <c r="CG231" i="199"/>
  <c r="CO231" i="199"/>
  <c r="DE231" i="199"/>
  <c r="CH231" i="199"/>
  <c r="CF231" i="199"/>
  <c r="DC231" i="199"/>
  <c r="CW231" i="199"/>
  <c r="CT231" i="199"/>
  <c r="DB231" i="199"/>
  <c r="CP231" i="199"/>
  <c r="CQ231" i="199"/>
  <c r="BN217" i="199"/>
  <c r="DB215" i="199"/>
  <c r="CV215" i="199"/>
  <c r="DG215" i="199"/>
  <c r="CS215" i="199"/>
  <c r="CZ215" i="199"/>
  <c r="DA215" i="199"/>
  <c r="DF215" i="199"/>
  <c r="CY215" i="199"/>
  <c r="CQ215" i="199"/>
  <c r="CJ215" i="199"/>
  <c r="CI215" i="199"/>
  <c r="CX215" i="199"/>
  <c r="DD215" i="199"/>
  <c r="CT215" i="199"/>
  <c r="CL215" i="199"/>
  <c r="CN215" i="199"/>
  <c r="CK215" i="199"/>
  <c r="DC215" i="199"/>
  <c r="CO215" i="199"/>
  <c r="DE215" i="199"/>
  <c r="CU215" i="199"/>
  <c r="CR215" i="199"/>
  <c r="CG215" i="199"/>
  <c r="CP215" i="199"/>
  <c r="CM215" i="199"/>
  <c r="CH215" i="199"/>
  <c r="CW215" i="199"/>
  <c r="CF215" i="199"/>
  <c r="BN153" i="199"/>
  <c r="CV151" i="199"/>
  <c r="CM151" i="199"/>
  <c r="CT151" i="199"/>
  <c r="CL151" i="199"/>
  <c r="CI151" i="199"/>
  <c r="DD151" i="199"/>
  <c r="DB151" i="199"/>
  <c r="CN151" i="199"/>
  <c r="CU151" i="199"/>
  <c r="CK151" i="199"/>
  <c r="CY151" i="199"/>
  <c r="DA151" i="199"/>
  <c r="CS151" i="199"/>
  <c r="DF151" i="199"/>
  <c r="CR151" i="199"/>
  <c r="DG151" i="199"/>
  <c r="CX151" i="199"/>
  <c r="CP151" i="199"/>
  <c r="DC151" i="199"/>
  <c r="DE151" i="199"/>
  <c r="CO151" i="199"/>
  <c r="CF151" i="199"/>
  <c r="CG151" i="199"/>
  <c r="CH151" i="199"/>
  <c r="CQ151" i="199"/>
  <c r="CJ151" i="199"/>
  <c r="CW151" i="199"/>
  <c r="CZ151" i="199"/>
  <c r="BN89" i="199"/>
  <c r="CL87" i="199"/>
  <c r="CJ87" i="199"/>
  <c r="CQ87" i="199"/>
  <c r="DF87" i="199"/>
  <c r="CZ87" i="199"/>
  <c r="CK87" i="199"/>
  <c r="CX87" i="199"/>
  <c r="DA87" i="199"/>
  <c r="DG87" i="199"/>
  <c r="DD87" i="199"/>
  <c r="CU87" i="199"/>
  <c r="DB87" i="199"/>
  <c r="CS87" i="199"/>
  <c r="CR87" i="199"/>
  <c r="CY87" i="199"/>
  <c r="CT87" i="199"/>
  <c r="CV87" i="199"/>
  <c r="CO87" i="199"/>
  <c r="CG87" i="199"/>
  <c r="DE87" i="199"/>
  <c r="CM87" i="199"/>
  <c r="CN87" i="199"/>
  <c r="CW87" i="199"/>
  <c r="DC87" i="199"/>
  <c r="CI87" i="199"/>
  <c r="CP87" i="199"/>
  <c r="CH87" i="199"/>
  <c r="CF87" i="199"/>
  <c r="A13" i="203"/>
  <c r="D6" i="199"/>
  <c r="D9" i="199"/>
  <c r="AL8" i="199"/>
  <c r="F16" i="199"/>
  <c r="H16" i="199"/>
  <c r="J16" i="199"/>
  <c r="L16" i="199"/>
  <c r="N16" i="199"/>
  <c r="P16" i="199"/>
  <c r="R16" i="199"/>
  <c r="T16" i="199"/>
  <c r="V16" i="199"/>
  <c r="X16" i="199"/>
  <c r="Z16" i="199"/>
  <c r="AB16" i="199"/>
  <c r="AD16" i="199"/>
  <c r="AF16" i="199"/>
  <c r="AH16" i="199"/>
  <c r="AJ16" i="199"/>
  <c r="AL16" i="199"/>
  <c r="AN16" i="199"/>
  <c r="AP16" i="199"/>
  <c r="AR16" i="199"/>
  <c r="AT16" i="199"/>
  <c r="AV16" i="199"/>
  <c r="AX16" i="199"/>
  <c r="AZ16" i="199"/>
  <c r="BB16" i="199"/>
  <c r="BD16" i="199"/>
  <c r="BF16" i="199"/>
  <c r="I5" i="196" l="1"/>
  <c r="I1" i="196" s="1"/>
  <c r="CS39" i="199"/>
  <c r="CW39" i="199"/>
  <c r="CO39" i="199"/>
  <c r="CQ39" i="199"/>
  <c r="CK39" i="199"/>
  <c r="CG39" i="199"/>
  <c r="CR39" i="199"/>
  <c r="CF39" i="199"/>
  <c r="DA39" i="199"/>
  <c r="CP39" i="199"/>
  <c r="CI39" i="199"/>
  <c r="CM39" i="199"/>
  <c r="CG23" i="199"/>
  <c r="DB39" i="199"/>
  <c r="CH39" i="199"/>
  <c r="CL39" i="199"/>
  <c r="CY39" i="199"/>
  <c r="CN55" i="199"/>
  <c r="CT23" i="199"/>
  <c r="DC39" i="199"/>
  <c r="DF39" i="199"/>
  <c r="CU39" i="199"/>
  <c r="CT39" i="199"/>
  <c r="CP55" i="199"/>
  <c r="CV23" i="199"/>
  <c r="CX39" i="199"/>
  <c r="DG39" i="199"/>
  <c r="CJ39" i="199"/>
  <c r="DB23" i="199"/>
  <c r="CY23" i="199"/>
  <c r="CL55" i="199"/>
  <c r="CZ23" i="199"/>
  <c r="DA55" i="199"/>
  <c r="DF23" i="199"/>
  <c r="CS55" i="199"/>
  <c r="CX23" i="199"/>
  <c r="CK55" i="199"/>
  <c r="DG23" i="199"/>
  <c r="DD23" i="199"/>
  <c r="CZ55" i="199"/>
  <c r="DC47" i="199"/>
  <c r="DB47" i="199"/>
  <c r="CF47" i="199"/>
  <c r="CY47" i="199"/>
  <c r="DF55" i="199"/>
  <c r="CO47" i="199"/>
  <c r="CR55" i="199"/>
  <c r="DG47" i="199"/>
  <c r="CL47" i="199"/>
  <c r="DA47" i="199"/>
  <c r="CQ55" i="199"/>
  <c r="CV55" i="199"/>
  <c r="CP47" i="199"/>
  <c r="CT47" i="199"/>
  <c r="CJ23" i="199"/>
  <c r="CP23" i="199"/>
  <c r="CN23" i="199"/>
  <c r="CZ47" i="199"/>
  <c r="CJ47" i="199"/>
  <c r="DF47" i="199"/>
  <c r="DD47" i="199"/>
  <c r="DE55" i="199"/>
  <c r="CH55" i="199"/>
  <c r="CJ55" i="199"/>
  <c r="CU55" i="199"/>
  <c r="A2" i="204"/>
  <c r="B2" i="204" s="1"/>
  <c r="CH23" i="199"/>
  <c r="DA23" i="199"/>
  <c r="DE23" i="199"/>
  <c r="DC23" i="199"/>
  <c r="DE47" i="199"/>
  <c r="CI47" i="199"/>
  <c r="CR47" i="199"/>
  <c r="CK47" i="199"/>
  <c r="DC55" i="199"/>
  <c r="CY55" i="199"/>
  <c r="DB55" i="199"/>
  <c r="CM55" i="199"/>
  <c r="CF23" i="199"/>
  <c r="CS23" i="199"/>
  <c r="CW23" i="199"/>
  <c r="CU23" i="199"/>
  <c r="CQ47" i="199"/>
  <c r="CG47" i="199"/>
  <c r="CN47" i="199"/>
  <c r="CU47" i="199"/>
  <c r="CW55" i="199"/>
  <c r="CF55" i="199"/>
  <c r="DG55" i="199"/>
  <c r="BN57" i="199"/>
  <c r="CR23" i="199"/>
  <c r="CK23" i="199"/>
  <c r="CO23" i="199"/>
  <c r="CM23" i="199"/>
  <c r="CM47" i="199"/>
  <c r="CH47" i="199"/>
  <c r="CX47" i="199"/>
  <c r="BN49" i="199"/>
  <c r="BO1" i="199" s="1"/>
  <c r="CO55" i="199"/>
  <c r="CX55" i="199"/>
  <c r="CI55" i="199"/>
  <c r="CL23" i="199"/>
  <c r="CI23" i="199"/>
  <c r="CQ23" i="199"/>
  <c r="CW47" i="199"/>
  <c r="CV47" i="199"/>
  <c r="CG55" i="199"/>
  <c r="DD55" i="199"/>
  <c r="E3" i="204"/>
  <c r="C4" i="204"/>
  <c r="E4" i="204"/>
  <c r="E5" i="204"/>
  <c r="E2" i="204"/>
  <c r="C6" i="204"/>
  <c r="E6" i="204"/>
  <c r="CE55" i="199"/>
  <c r="CE47" i="199"/>
  <c r="CE39" i="199"/>
  <c r="CE31" i="199"/>
  <c r="BY227" i="199"/>
  <c r="BM231" i="199" s="1"/>
  <c r="BX27" i="199"/>
  <c r="BM29" i="199" s="1"/>
  <c r="BT253" i="199"/>
  <c r="BY195" i="199"/>
  <c r="BT189" i="199"/>
  <c r="BX147" i="199"/>
  <c r="BM149" i="199" s="1"/>
  <c r="BT93" i="199"/>
  <c r="BR27" i="199"/>
  <c r="BS221" i="199"/>
  <c r="BR181" i="199"/>
  <c r="CB179" i="199" s="1"/>
  <c r="CA179" i="199" s="1"/>
  <c r="BY107" i="199"/>
  <c r="BS109" i="199"/>
  <c r="BY83" i="199"/>
  <c r="BT69" i="199"/>
  <c r="BR219" i="199"/>
  <c r="CE221" i="199" s="1"/>
  <c r="BT235" i="199"/>
  <c r="BX219" i="199"/>
  <c r="BM221" i="199" s="1"/>
  <c r="BT197" i="199"/>
  <c r="BS115" i="199"/>
  <c r="BS181" i="199"/>
  <c r="BR179" i="199"/>
  <c r="CE181" i="199" s="1"/>
  <c r="BS189" i="199"/>
  <c r="BR149" i="199"/>
  <c r="CB147" i="199" s="1"/>
  <c r="CA147" i="199" s="1"/>
  <c r="BY171" i="199"/>
  <c r="BS141" i="199"/>
  <c r="BY155" i="199"/>
  <c r="BY91" i="199"/>
  <c r="BR107" i="199"/>
  <c r="CE109" i="199" s="1"/>
  <c r="BY139" i="199"/>
  <c r="BS173" i="199"/>
  <c r="BR123" i="199"/>
  <c r="CE125" i="199" s="1"/>
  <c r="BR131" i="199"/>
  <c r="CE133" i="199" s="1"/>
  <c r="BS155" i="199"/>
  <c r="BT125" i="199"/>
  <c r="BX107" i="199"/>
  <c r="BM109" i="199" s="1"/>
  <c r="BT91" i="199"/>
  <c r="BT45" i="199"/>
  <c r="BS91" i="199"/>
  <c r="BY67" i="199"/>
  <c r="BT29" i="199"/>
  <c r="BS27" i="199"/>
  <c r="BI31" i="199" s="1"/>
  <c r="BT67" i="199"/>
  <c r="BY27" i="199"/>
  <c r="BS243" i="199"/>
  <c r="BR147" i="199"/>
  <c r="CE149" i="199" s="1"/>
  <c r="BS101" i="199"/>
  <c r="BT107" i="199"/>
  <c r="BR35" i="199"/>
  <c r="BT251" i="199"/>
  <c r="BX211" i="199"/>
  <c r="BM213" i="199" s="1"/>
  <c r="BR93" i="199"/>
  <c r="CB91" i="199" s="1"/>
  <c r="CA91" i="199" s="1"/>
  <c r="BS67" i="199"/>
  <c r="BX99" i="199"/>
  <c r="BM101" i="199" s="1"/>
  <c r="BR51" i="199"/>
  <c r="BS29" i="199"/>
  <c r="BX243" i="199"/>
  <c r="BM245" i="199" s="1"/>
  <c r="BS251" i="199"/>
  <c r="BR221" i="199"/>
  <c r="CB219" i="199" s="1"/>
  <c r="CA219" i="199" s="1"/>
  <c r="BS211" i="199"/>
  <c r="BT245" i="199"/>
  <c r="BR253" i="199"/>
  <c r="CB251" i="199" s="1"/>
  <c r="CA251" i="199" s="1"/>
  <c r="BY211" i="199"/>
  <c r="BY251" i="199"/>
  <c r="BX179" i="199"/>
  <c r="BM181" i="199" s="1"/>
  <c r="BS149" i="199"/>
  <c r="BR213" i="199"/>
  <c r="CB211" i="199" s="1"/>
  <c r="CA211" i="199" s="1"/>
  <c r="BT187" i="199"/>
  <c r="BT203" i="199"/>
  <c r="BS187" i="199"/>
  <c r="BS171" i="199"/>
  <c r="BR101" i="199"/>
  <c r="CB99" i="199" s="1"/>
  <c r="CA99" i="199" s="1"/>
  <c r="BT149" i="199"/>
  <c r="BT123" i="199"/>
  <c r="BT61" i="199"/>
  <c r="BR85" i="199"/>
  <c r="CB83" i="199" s="1"/>
  <c r="CA83" i="199" s="1"/>
  <c r="BR77" i="199"/>
  <c r="CB75" i="199" s="1"/>
  <c r="CA75" i="199" s="1"/>
  <c r="BT85" i="199"/>
  <c r="BS77" i="199"/>
  <c r="BS59" i="199"/>
  <c r="BT27" i="199"/>
  <c r="BX43" i="199"/>
  <c r="BM45" i="199" s="1"/>
  <c r="BT53" i="199"/>
  <c r="BR245" i="199"/>
  <c r="CB243" i="199" s="1"/>
  <c r="CA243" i="199" s="1"/>
  <c r="BR165" i="199"/>
  <c r="CB163" i="199" s="1"/>
  <c r="CA163" i="199" s="1"/>
  <c r="BT155" i="199"/>
  <c r="BS69" i="199"/>
  <c r="BX35" i="199"/>
  <c r="BM37" i="199" s="1"/>
  <c r="BR227" i="199"/>
  <c r="CE229" i="199" s="1"/>
  <c r="BX195" i="199"/>
  <c r="BM197" i="199" s="1"/>
  <c r="BT139" i="199"/>
  <c r="BS157" i="199"/>
  <c r="BR91" i="199"/>
  <c r="CE93" i="199" s="1"/>
  <c r="BS35" i="199"/>
  <c r="BI39" i="199" s="1"/>
  <c r="BS219" i="199"/>
  <c r="BS229" i="199"/>
  <c r="BT243" i="199"/>
  <c r="BR243" i="199"/>
  <c r="CE245" i="199" s="1"/>
  <c r="BR205" i="199"/>
  <c r="CB203" i="199" s="1"/>
  <c r="CA203" i="199" s="1"/>
  <c r="BX251" i="199"/>
  <c r="BM253" i="199" s="1"/>
  <c r="BY235" i="199"/>
  <c r="BT229" i="199"/>
  <c r="BX171" i="199"/>
  <c r="BM173" i="199" s="1"/>
  <c r="BY131" i="199"/>
  <c r="BR211" i="199"/>
  <c r="CE213" i="199" s="1"/>
  <c r="BS197" i="199"/>
  <c r="BS147" i="199"/>
  <c r="BR155" i="199"/>
  <c r="CE157" i="199" s="1"/>
  <c r="BR99" i="199"/>
  <c r="CE101" i="199" s="1"/>
  <c r="BS179" i="199"/>
  <c r="BR141" i="199"/>
  <c r="CB139" i="199" s="1"/>
  <c r="CA139" i="199" s="1"/>
  <c r="BT181" i="199"/>
  <c r="BT131" i="199"/>
  <c r="BT165" i="199"/>
  <c r="BT117" i="199"/>
  <c r="BT147" i="199"/>
  <c r="BR83" i="199"/>
  <c r="CE85" i="199" s="1"/>
  <c r="BX131" i="199"/>
  <c r="BM133" i="199" s="1"/>
  <c r="BY115" i="199"/>
  <c r="BY75" i="199"/>
  <c r="BT75" i="199"/>
  <c r="BT83" i="199"/>
  <c r="BS75" i="199"/>
  <c r="BX59" i="199"/>
  <c r="BM61" i="199" s="1"/>
  <c r="BS45" i="199"/>
  <c r="BX51" i="199"/>
  <c r="BM53" i="199" s="1"/>
  <c r="BY35" i="199"/>
  <c r="BT51" i="199"/>
  <c r="BR235" i="199"/>
  <c r="CE237" i="199" s="1"/>
  <c r="BR157" i="199"/>
  <c r="CB155" i="199" s="1"/>
  <c r="CA155" i="199" s="1"/>
  <c r="BT43" i="199"/>
  <c r="BS53" i="199"/>
  <c r="BS253" i="199"/>
  <c r="BS227" i="199"/>
  <c r="BR195" i="199"/>
  <c r="CE197" i="199" s="1"/>
  <c r="BS125" i="199"/>
  <c r="BT37" i="199"/>
  <c r="BX227" i="199"/>
  <c r="BM229" i="199" s="1"/>
  <c r="BR229" i="199"/>
  <c r="CB227" i="199" s="1"/>
  <c r="CA227" i="199" s="1"/>
  <c r="BT221" i="199"/>
  <c r="BS235" i="199"/>
  <c r="BY243" i="199"/>
  <c r="BT227" i="199"/>
  <c r="BT133" i="199"/>
  <c r="BT205" i="199"/>
  <c r="BS205" i="199"/>
  <c r="BR187" i="199"/>
  <c r="CE189" i="199" s="1"/>
  <c r="BX123" i="199"/>
  <c r="BM125" i="199" s="1"/>
  <c r="BT141" i="199"/>
  <c r="BR189" i="199"/>
  <c r="CB187" i="199" s="1"/>
  <c r="CA187" i="199" s="1"/>
  <c r="BR139" i="199"/>
  <c r="CE141" i="199" s="1"/>
  <c r="BT179" i="199"/>
  <c r="BT173" i="199"/>
  <c r="BR125" i="199"/>
  <c r="CB123" i="199" s="1"/>
  <c r="CA123" i="199" s="1"/>
  <c r="BT163" i="199"/>
  <c r="BS165" i="199"/>
  <c r="BX115" i="199"/>
  <c r="BM117" i="199" s="1"/>
  <c r="BT115" i="199"/>
  <c r="BR59" i="199"/>
  <c r="CE61" i="199" s="1"/>
  <c r="BS107" i="199"/>
  <c r="BS61" i="199"/>
  <c r="BX67" i="199"/>
  <c r="BM69" i="199" s="1"/>
  <c r="BR67" i="199"/>
  <c r="CE69" i="199" s="1"/>
  <c r="BR69" i="199"/>
  <c r="CB67" i="199" s="1"/>
  <c r="CA67" i="199" s="1"/>
  <c r="BR53" i="199"/>
  <c r="CB51" i="199" s="1"/>
  <c r="CA51" i="199" s="1"/>
  <c r="BY51" i="199"/>
  <c r="BT59" i="199"/>
  <c r="BM199" i="199"/>
  <c r="BY187" i="199"/>
  <c r="BS139" i="199"/>
  <c r="BR115" i="199"/>
  <c r="CE117" i="199" s="1"/>
  <c r="BS37" i="199"/>
  <c r="BT237" i="199"/>
  <c r="BX163" i="199"/>
  <c r="BM165" i="199" s="1"/>
  <c r="BX75" i="199"/>
  <c r="BM77" i="199" s="1"/>
  <c r="BS131" i="199"/>
  <c r="BR75" i="199"/>
  <c r="CE77" i="199" s="1"/>
  <c r="BR251" i="199"/>
  <c r="CE253" i="199" s="1"/>
  <c r="BY219" i="199"/>
  <c r="BS213" i="199"/>
  <c r="BX203" i="199"/>
  <c r="BM205" i="199" s="1"/>
  <c r="BT213" i="199"/>
  <c r="BS203" i="199"/>
  <c r="BR203" i="199"/>
  <c r="CE205" i="199" s="1"/>
  <c r="BS83" i="199"/>
  <c r="BR117" i="199"/>
  <c r="CB115" i="199" s="1"/>
  <c r="CA115" i="199" s="1"/>
  <c r="BR171" i="199"/>
  <c r="CE173" i="199" s="1"/>
  <c r="BS133" i="199"/>
  <c r="BX155" i="199"/>
  <c r="BM157" i="199" s="1"/>
  <c r="BT171" i="199"/>
  <c r="BS123" i="199"/>
  <c r="BS163" i="199"/>
  <c r="BT109" i="199"/>
  <c r="BY123" i="199"/>
  <c r="BX83" i="199"/>
  <c r="BM85" i="199" s="1"/>
  <c r="BR61" i="199"/>
  <c r="CB59" i="199" s="1"/>
  <c r="CA59" i="199" s="1"/>
  <c r="BT35" i="199"/>
  <c r="BR45" i="199"/>
  <c r="CB43" i="199" s="1"/>
  <c r="CA43" i="199" s="1"/>
  <c r="BY43" i="199"/>
  <c r="BS237" i="199"/>
  <c r="BR133" i="199"/>
  <c r="CB131" i="199" s="1"/>
  <c r="CA131" i="199" s="1"/>
  <c r="BY99" i="199"/>
  <c r="BS51" i="199"/>
  <c r="BI55" i="199" s="1"/>
  <c r="BR197" i="199"/>
  <c r="CB195" i="199" s="1"/>
  <c r="CA195" i="199" s="1"/>
  <c r="BR163" i="199"/>
  <c r="CE165" i="199" s="1"/>
  <c r="BS93" i="199"/>
  <c r="BX235" i="199"/>
  <c r="BM237" i="199" s="1"/>
  <c r="BS245" i="199"/>
  <c r="BR237" i="199"/>
  <c r="CB235" i="199" s="1"/>
  <c r="CA235" i="199" s="1"/>
  <c r="BT219" i="199"/>
  <c r="BY203" i="199"/>
  <c r="BT211" i="199"/>
  <c r="BT195" i="199"/>
  <c r="BS195" i="199"/>
  <c r="BX187" i="199"/>
  <c r="BM189" i="199" s="1"/>
  <c r="BY179" i="199"/>
  <c r="BS99" i="199"/>
  <c r="BR173" i="199"/>
  <c r="CB171" i="199" s="1"/>
  <c r="CA171" i="199" s="1"/>
  <c r="BY163" i="199"/>
  <c r="BY147" i="199"/>
  <c r="BX139" i="199"/>
  <c r="BM141" i="199" s="1"/>
  <c r="BT157" i="199"/>
  <c r="BS117" i="199"/>
  <c r="BS85" i="199"/>
  <c r="BR109" i="199"/>
  <c r="CB107" i="199" s="1"/>
  <c r="CA107" i="199" s="1"/>
  <c r="BT101" i="199"/>
  <c r="BT77" i="199"/>
  <c r="BT99" i="199"/>
  <c r="BS43" i="199"/>
  <c r="BI47" i="199" s="1"/>
  <c r="BY59" i="199"/>
  <c r="BX91" i="199"/>
  <c r="BM93" i="199" s="1"/>
  <c r="BR43" i="199"/>
  <c r="BR37" i="199"/>
  <c r="CB35" i="199" s="1"/>
  <c r="CA35" i="199" s="1"/>
  <c r="BR29" i="199"/>
  <c r="CB27" i="199" s="1"/>
  <c r="CA27" i="199" s="1"/>
  <c r="BT19" i="199"/>
  <c r="BS19" i="199"/>
  <c r="BI23" i="199" s="1"/>
  <c r="BT21" i="199"/>
  <c r="BS21" i="199"/>
  <c r="BR21" i="199"/>
  <c r="CB19" i="199" s="1"/>
  <c r="BR19" i="199"/>
  <c r="I2" i="204" s="1"/>
  <c r="BX19" i="199"/>
  <c r="BM21" i="199" s="1"/>
  <c r="M2" i="204" l="1"/>
  <c r="R2" i="204"/>
  <c r="Q2" i="204"/>
  <c r="N2" i="204"/>
  <c r="O2" i="204"/>
  <c r="P2" i="204"/>
  <c r="A6" i="204"/>
  <c r="B6" i="204" s="1"/>
  <c r="G6" i="204"/>
  <c r="A4" i="204"/>
  <c r="B4" i="204" s="1"/>
  <c r="G4" i="204"/>
  <c r="CE239" i="199"/>
  <c r="BM241" i="199" s="1"/>
  <c r="CE79" i="199"/>
  <c r="BM81" i="199" s="1"/>
  <c r="CE223" i="199"/>
  <c r="BM225" i="199" s="1"/>
  <c r="CE167" i="199"/>
  <c r="BM169" i="199" s="1"/>
  <c r="CE63" i="199"/>
  <c r="BM65" i="199" s="1"/>
  <c r="CE37" i="199"/>
  <c r="BM41" i="199" s="1"/>
  <c r="BH39" i="199"/>
  <c r="BJ39" i="199" s="1"/>
  <c r="CE29" i="199"/>
  <c r="BM33" i="199" s="1"/>
  <c r="BH31" i="199"/>
  <c r="BJ31" i="199" s="1"/>
  <c r="CE215" i="199"/>
  <c r="BM217" i="199" s="1"/>
  <c r="CE199" i="199"/>
  <c r="BM201" i="199" s="1"/>
  <c r="CE191" i="199"/>
  <c r="BM193" i="199" s="1"/>
  <c r="CE247" i="199"/>
  <c r="BM249" i="199" s="1"/>
  <c r="CE135" i="199"/>
  <c r="BM137" i="199" s="1"/>
  <c r="CE143" i="199"/>
  <c r="BM145" i="199" s="1"/>
  <c r="K2" i="204"/>
  <c r="CE45" i="199"/>
  <c r="BM49" i="199" s="1"/>
  <c r="BH47" i="199"/>
  <c r="BJ47" i="199" s="1"/>
  <c r="CE53" i="199"/>
  <c r="BM57" i="199" s="1"/>
  <c r="BH55" i="199"/>
  <c r="BJ55" i="199" s="1"/>
  <c r="CE103" i="199"/>
  <c r="BM105" i="199" s="1"/>
  <c r="CE87" i="199"/>
  <c r="BM89" i="199" s="1"/>
  <c r="CE175" i="199"/>
  <c r="BM177" i="199" s="1"/>
  <c r="CE95" i="199"/>
  <c r="BM97" i="199" s="1"/>
  <c r="CE71" i="199"/>
  <c r="BM73" i="199" s="1"/>
  <c r="CE255" i="199"/>
  <c r="BM257" i="199" s="1"/>
  <c r="CE159" i="199"/>
  <c r="BM161" i="199" s="1"/>
  <c r="CE127" i="199"/>
  <c r="BM129" i="199" s="1"/>
  <c r="CE183" i="199"/>
  <c r="BM185" i="199" s="1"/>
  <c r="CE111" i="199"/>
  <c r="BM113" i="199" s="1"/>
  <c r="CE151" i="199"/>
  <c r="BM153" i="199" s="1"/>
  <c r="CE119" i="199"/>
  <c r="BM121" i="199" s="1"/>
  <c r="CE207" i="199"/>
  <c r="BM209" i="199" s="1"/>
  <c r="CE231" i="199"/>
  <c r="BM233" i="199" s="1"/>
  <c r="BM103" i="199"/>
  <c r="BM55" i="199"/>
  <c r="BU195" i="199"/>
  <c r="BM195" i="199"/>
  <c r="BU99" i="199"/>
  <c r="BV99" i="199" s="1"/>
  <c r="BM99" i="199"/>
  <c r="BM239" i="199"/>
  <c r="BM71" i="199"/>
  <c r="BM95" i="199"/>
  <c r="BM207" i="199"/>
  <c r="BU235" i="199"/>
  <c r="BV235" i="199" s="1"/>
  <c r="BM235" i="199"/>
  <c r="BU91" i="199"/>
  <c r="BV93" i="199" s="1"/>
  <c r="BM91" i="199"/>
  <c r="BU107" i="199"/>
  <c r="BV109" i="199" s="1"/>
  <c r="BM107" i="199"/>
  <c r="BM183" i="199"/>
  <c r="BM47" i="199"/>
  <c r="BM191" i="199"/>
  <c r="BU59" i="199"/>
  <c r="BV59" i="199" s="1"/>
  <c r="BM59" i="199"/>
  <c r="BU155" i="199"/>
  <c r="BV155" i="199" s="1"/>
  <c r="BM155" i="199"/>
  <c r="BM159" i="199"/>
  <c r="BU75" i="199"/>
  <c r="BV77" i="199" s="1"/>
  <c r="BM75" i="199"/>
  <c r="BM215" i="199"/>
  <c r="BU179" i="199"/>
  <c r="BV179" i="199" s="1"/>
  <c r="BM179" i="199"/>
  <c r="BM127" i="199"/>
  <c r="BU203" i="199"/>
  <c r="BV205" i="199" s="1"/>
  <c r="BM203" i="199"/>
  <c r="BM223" i="199"/>
  <c r="BU139" i="199"/>
  <c r="BV139" i="199" s="1"/>
  <c r="BM139" i="199"/>
  <c r="BM39" i="199"/>
  <c r="BM79" i="199"/>
  <c r="BU147" i="199"/>
  <c r="BV149" i="199" s="1"/>
  <c r="BM147" i="199"/>
  <c r="BU27" i="199"/>
  <c r="BV29" i="199" s="1"/>
  <c r="BL31" i="199" s="1"/>
  <c r="BM27" i="199"/>
  <c r="BM247" i="199"/>
  <c r="BU83" i="199"/>
  <c r="BV83" i="199" s="1"/>
  <c r="BM83" i="199"/>
  <c r="BM111" i="199"/>
  <c r="BM251" i="199"/>
  <c r="BU251" i="199"/>
  <c r="BV251" i="199" s="1"/>
  <c r="BM119" i="199"/>
  <c r="BU243" i="199"/>
  <c r="BV245" i="199" s="1"/>
  <c r="BM243" i="199"/>
  <c r="BU227" i="199"/>
  <c r="BV227" i="199" s="1"/>
  <c r="BM227" i="199"/>
  <c r="BU131" i="199"/>
  <c r="BV131" i="199" s="1"/>
  <c r="BM131" i="199"/>
  <c r="BU187" i="199"/>
  <c r="BV189" i="199" s="1"/>
  <c r="BM187" i="199"/>
  <c r="BU51" i="199"/>
  <c r="BV53" i="199" s="1"/>
  <c r="BL55" i="199" s="1"/>
  <c r="BM51" i="199"/>
  <c r="BU43" i="199"/>
  <c r="BV43" i="199" s="1"/>
  <c r="BK47" i="199" s="1"/>
  <c r="BM43" i="199"/>
  <c r="BM151" i="199"/>
  <c r="BU163" i="199"/>
  <c r="BV165" i="199" s="1"/>
  <c r="BM163" i="199"/>
  <c r="BU67" i="199"/>
  <c r="BV69" i="199" s="1"/>
  <c r="BM67" i="199"/>
  <c r="BU211" i="199"/>
  <c r="BV213" i="199" s="1"/>
  <c r="BM211" i="199"/>
  <c r="BM31" i="199"/>
  <c r="BU123" i="199"/>
  <c r="BV123" i="199" s="1"/>
  <c r="BM123" i="199"/>
  <c r="BM175" i="199"/>
  <c r="BM87" i="199"/>
  <c r="BU171" i="199"/>
  <c r="BV171" i="199" s="1"/>
  <c r="BM171" i="199"/>
  <c r="BM135" i="199"/>
  <c r="BM63" i="199"/>
  <c r="BM167" i="199"/>
  <c r="BU115" i="199"/>
  <c r="BV115" i="199" s="1"/>
  <c r="BM115" i="199"/>
  <c r="BM255" i="199"/>
  <c r="BU35" i="199"/>
  <c r="BV35" i="199" s="1"/>
  <c r="BK39" i="199" s="1"/>
  <c r="BM35" i="199"/>
  <c r="BV141" i="199"/>
  <c r="BM143" i="199"/>
  <c r="BU219" i="199"/>
  <c r="BV221" i="199" s="1"/>
  <c r="BM219" i="199"/>
  <c r="BM19" i="199"/>
  <c r="BH23" i="199"/>
  <c r="CE23" i="199"/>
  <c r="CE21" i="199"/>
  <c r="BU19" i="199"/>
  <c r="P6" i="204" l="1"/>
  <c r="Q6" i="204"/>
  <c r="M6" i="204"/>
  <c r="O6" i="204"/>
  <c r="R6" i="204"/>
  <c r="N6" i="204"/>
  <c r="M4" i="204"/>
  <c r="R4" i="204"/>
  <c r="N4" i="204"/>
  <c r="O4" i="204"/>
  <c r="P4" i="204"/>
  <c r="Q4" i="204"/>
  <c r="BV133" i="199"/>
  <c r="BO211" i="199"/>
  <c r="BO214" i="199" s="1"/>
  <c r="BV61" i="199"/>
  <c r="BO195" i="199"/>
  <c r="BO198" i="199" s="1"/>
  <c r="BO123" i="199"/>
  <c r="BO127" i="199" s="1"/>
  <c r="BO227" i="199"/>
  <c r="BO228" i="199" s="1"/>
  <c r="BO179" i="199"/>
  <c r="BO180" i="199" s="1"/>
  <c r="J2" i="204"/>
  <c r="I6" i="204"/>
  <c r="I4" i="204"/>
  <c r="I5" i="204"/>
  <c r="I3" i="204"/>
  <c r="BO67" i="199"/>
  <c r="BO69" i="199" s="1"/>
  <c r="BV27" i="199"/>
  <c r="BK31" i="199" s="1"/>
  <c r="BV253" i="199"/>
  <c r="BV125" i="199"/>
  <c r="BV157" i="199"/>
  <c r="BV91" i="199"/>
  <c r="BV147" i="199"/>
  <c r="BO155" i="199"/>
  <c r="BO158" i="199" s="1"/>
  <c r="BV163" i="199"/>
  <c r="BO51" i="199"/>
  <c r="BO56" i="199" s="1"/>
  <c r="BV173" i="199"/>
  <c r="BO27" i="199"/>
  <c r="BO33" i="199" s="1"/>
  <c r="BO35" i="199"/>
  <c r="BO36" i="199" s="1"/>
  <c r="BV211" i="199"/>
  <c r="BO59" i="199"/>
  <c r="BO63" i="199" s="1"/>
  <c r="BO243" i="199"/>
  <c r="BO247" i="199" s="1"/>
  <c r="BO163" i="199"/>
  <c r="BO164" i="199" s="1"/>
  <c r="BV243" i="199"/>
  <c r="BV75" i="199"/>
  <c r="BO187" i="199"/>
  <c r="BO189" i="199" s="1"/>
  <c r="BV181" i="199"/>
  <c r="BV117" i="199"/>
  <c r="BO131" i="199"/>
  <c r="BO135" i="199" s="1"/>
  <c r="BO171" i="199"/>
  <c r="BO173" i="199" s="1"/>
  <c r="BV187" i="199"/>
  <c r="BV219" i="199"/>
  <c r="BO43" i="199"/>
  <c r="BO251" i="199"/>
  <c r="BV37" i="199"/>
  <c r="BL39" i="199" s="1"/>
  <c r="BO203" i="199"/>
  <c r="BV45" i="199"/>
  <c r="BL47" i="199" s="1"/>
  <c r="BO235" i="199"/>
  <c r="BV67" i="199"/>
  <c r="BV197" i="199"/>
  <c r="BV195" i="199"/>
  <c r="BO75" i="199"/>
  <c r="BV229" i="199"/>
  <c r="BV107" i="199"/>
  <c r="BV51" i="199"/>
  <c r="BK55" i="199" s="1"/>
  <c r="BO147" i="199"/>
  <c r="BO139" i="199"/>
  <c r="BV203" i="199"/>
  <c r="BV237" i="199"/>
  <c r="BO219" i="199"/>
  <c r="BV85" i="199"/>
  <c r="BO83" i="199"/>
  <c r="BO107" i="199"/>
  <c r="BO91" i="199"/>
  <c r="BO99" i="199"/>
  <c r="BV101" i="199"/>
  <c r="BO115" i="199"/>
  <c r="BM25" i="199"/>
  <c r="BJ23" i="199"/>
  <c r="B29" i="196"/>
  <c r="B30" i="196"/>
  <c r="B31" i="196"/>
  <c r="B32" i="196"/>
  <c r="B33" i="196"/>
  <c r="B34" i="196"/>
  <c r="B35" i="196"/>
  <c r="B36" i="196"/>
  <c r="B37" i="196"/>
  <c r="B38" i="196"/>
  <c r="B39" i="196"/>
  <c r="A2" i="201"/>
  <c r="A1" i="201"/>
  <c r="B28" i="196"/>
  <c r="K3" i="204" l="1"/>
  <c r="J3" i="204"/>
  <c r="K5" i="204"/>
  <c r="J5" i="204"/>
  <c r="K6" i="204"/>
  <c r="J6" i="204"/>
  <c r="K4" i="204"/>
  <c r="J4" i="204"/>
  <c r="BO217" i="199"/>
  <c r="BO213" i="199"/>
  <c r="BO216" i="199"/>
  <c r="BO212" i="199"/>
  <c r="BO215" i="199"/>
  <c r="BO230" i="199"/>
  <c r="BO231" i="199"/>
  <c r="BO197" i="199"/>
  <c r="BO199" i="199"/>
  <c r="BO196" i="199"/>
  <c r="BO200" i="199"/>
  <c r="BO201" i="199"/>
  <c r="BO125" i="199"/>
  <c r="BO129" i="199"/>
  <c r="BO68" i="199"/>
  <c r="BO126" i="199"/>
  <c r="BO124" i="199"/>
  <c r="BO128" i="199"/>
  <c r="BO70" i="199"/>
  <c r="BO71" i="199"/>
  <c r="BO233" i="199"/>
  <c r="BO184" i="199"/>
  <c r="BO232" i="199"/>
  <c r="BO182" i="199"/>
  <c r="BO183" i="199"/>
  <c r="BO181" i="199"/>
  <c r="BO73" i="199"/>
  <c r="BO229" i="199"/>
  <c r="BO185" i="199"/>
  <c r="BO72" i="199"/>
  <c r="BO37" i="199"/>
  <c r="BO30" i="199"/>
  <c r="BO31" i="199"/>
  <c r="BO248" i="199"/>
  <c r="BO136" i="199"/>
  <c r="BO192" i="199"/>
  <c r="BO191" i="199"/>
  <c r="BO133" i="199"/>
  <c r="BO137" i="199"/>
  <c r="BO64" i="199"/>
  <c r="BO134" i="199"/>
  <c r="BO62" i="199"/>
  <c r="BO132" i="199"/>
  <c r="BO60" i="199"/>
  <c r="BO61" i="199"/>
  <c r="BO65" i="199"/>
  <c r="BO172" i="199"/>
  <c r="BO157" i="199"/>
  <c r="BO54" i="199"/>
  <c r="BO166" i="199"/>
  <c r="BO188" i="199"/>
  <c r="BO174" i="199"/>
  <c r="BO245" i="199"/>
  <c r="BO177" i="199"/>
  <c r="BO244" i="199"/>
  <c r="BO160" i="199"/>
  <c r="BO41" i="199"/>
  <c r="BO159" i="199"/>
  <c r="BO32" i="199"/>
  <c r="BO156" i="199"/>
  <c r="BO193" i="199"/>
  <c r="BO249" i="199"/>
  <c r="BO28" i="199"/>
  <c r="BO161" i="199"/>
  <c r="BO175" i="199"/>
  <c r="BO246" i="199"/>
  <c r="BO168" i="199"/>
  <c r="BO55" i="199"/>
  <c r="BO38" i="199"/>
  <c r="BO53" i="199"/>
  <c r="BO52" i="199"/>
  <c r="BO57" i="199"/>
  <c r="BO167" i="199"/>
  <c r="BO165" i="199"/>
  <c r="BO39" i="199"/>
  <c r="BO190" i="199"/>
  <c r="BO169" i="199"/>
  <c r="BO176" i="199"/>
  <c r="BO29" i="199"/>
  <c r="BO40" i="199"/>
  <c r="BO120" i="199"/>
  <c r="BO116" i="199"/>
  <c r="BO119" i="199"/>
  <c r="BO117" i="199"/>
  <c r="BO121" i="199"/>
  <c r="BO118" i="199"/>
  <c r="BO237" i="199"/>
  <c r="BO240" i="199"/>
  <c r="BO239" i="199"/>
  <c r="BO238" i="199"/>
  <c r="BO241" i="199"/>
  <c r="BO236" i="199"/>
  <c r="BO145" i="199"/>
  <c r="BO140" i="199"/>
  <c r="BO141" i="199"/>
  <c r="BO144" i="199"/>
  <c r="BO142" i="199"/>
  <c r="BO143" i="199"/>
  <c r="BO150" i="199"/>
  <c r="BO153" i="199"/>
  <c r="BO148" i="199"/>
  <c r="BO149" i="199"/>
  <c r="BO151" i="199"/>
  <c r="BO152" i="199"/>
  <c r="BO207" i="199"/>
  <c r="BO206" i="199"/>
  <c r="BO209" i="199"/>
  <c r="BO204" i="199"/>
  <c r="BO205" i="199"/>
  <c r="BO208" i="199"/>
  <c r="BO49" i="199"/>
  <c r="BO44" i="199"/>
  <c r="BO45" i="199"/>
  <c r="BO48" i="199"/>
  <c r="BO46" i="199"/>
  <c r="BO47" i="199"/>
  <c r="BO77" i="199"/>
  <c r="BO81" i="199"/>
  <c r="BO78" i="199"/>
  <c r="BO79" i="199"/>
  <c r="BO80" i="199"/>
  <c r="BO76" i="199"/>
  <c r="BO252" i="199"/>
  <c r="BO256" i="199"/>
  <c r="BO253" i="199"/>
  <c r="BO255" i="199"/>
  <c r="BO257" i="199"/>
  <c r="BO254" i="199"/>
  <c r="BO100" i="199"/>
  <c r="BO105" i="199"/>
  <c r="BO103" i="199"/>
  <c r="BO101" i="199"/>
  <c r="BO102" i="199"/>
  <c r="BO104" i="199"/>
  <c r="BO109" i="199"/>
  <c r="BO110" i="199"/>
  <c r="BO112" i="199"/>
  <c r="BO113" i="199"/>
  <c r="BO108" i="199"/>
  <c r="BO111" i="199"/>
  <c r="BO92" i="199"/>
  <c r="BO97" i="199"/>
  <c r="BO94" i="199"/>
  <c r="BO93" i="199"/>
  <c r="BO95" i="199"/>
  <c r="BO96" i="199"/>
  <c r="BO86" i="199"/>
  <c r="BO88" i="199"/>
  <c r="BO89" i="199"/>
  <c r="BO84" i="199"/>
  <c r="BO85" i="199"/>
  <c r="BO87" i="199"/>
  <c r="BO225" i="199"/>
  <c r="BO221" i="199"/>
  <c r="BO224" i="199"/>
  <c r="BO223" i="199"/>
  <c r="BO220" i="199"/>
  <c r="BO222" i="199"/>
  <c r="E5" i="196"/>
  <c r="E1" i="196" s="1"/>
  <c r="F5" i="196"/>
  <c r="F1" i="196" s="1"/>
  <c r="H5" i="196"/>
  <c r="H1" i="196" s="1"/>
  <c r="G5" i="196"/>
  <c r="G1" i="196" s="1"/>
  <c r="A6" i="202" l="1"/>
  <c r="A5" i="202"/>
  <c r="E19" i="202" l="1"/>
  <c r="CA19" i="199"/>
  <c r="A2" i="199"/>
  <c r="A1" i="199"/>
  <c r="E3" i="198" l="1"/>
  <c r="E11" i="198"/>
  <c r="E19" i="198"/>
  <c r="E27" i="198"/>
  <c r="E4" i="198"/>
  <c r="E12" i="198"/>
  <c r="E20" i="198"/>
  <c r="E28" i="198"/>
  <c r="E5" i="198"/>
  <c r="E13" i="198"/>
  <c r="E21" i="198"/>
  <c r="E29" i="198"/>
  <c r="E6" i="198"/>
  <c r="E14" i="198"/>
  <c r="E22" i="198"/>
  <c r="E30" i="198"/>
  <c r="E7" i="198"/>
  <c r="E15" i="198"/>
  <c r="E23" i="198"/>
  <c r="E31" i="198"/>
  <c r="E8" i="198"/>
  <c r="E16" i="198"/>
  <c r="E24" i="198"/>
  <c r="E2" i="198"/>
  <c r="E9" i="198"/>
  <c r="E17" i="198"/>
  <c r="E25" i="198"/>
  <c r="E10" i="198"/>
  <c r="E18" i="198"/>
  <c r="E26" i="198"/>
  <c r="BY19" i="199"/>
  <c r="BV21" i="199" l="1"/>
  <c r="BL23" i="199" s="1"/>
  <c r="BL17" i="199" s="1"/>
  <c r="BV19" i="199"/>
  <c r="BK23" i="199" s="1"/>
  <c r="BK17" i="199" s="1"/>
  <c r="A4" i="192" s="1"/>
  <c r="BM23" i="199"/>
  <c r="A3" i="201" l="1"/>
  <c r="A7" i="203"/>
  <c r="F1" i="203" s="1"/>
  <c r="A7" i="202"/>
  <c r="A3" i="199"/>
  <c r="BO19" i="199"/>
  <c r="BO24" i="199" l="1"/>
  <c r="BO23" i="199"/>
  <c r="BO25" i="199"/>
  <c r="BO22" i="199"/>
  <c r="BO20" i="199"/>
  <c r="BO21" i="199"/>
  <c r="BM17" i="199" l="1"/>
</calcChain>
</file>

<file path=xl/comments1.xml><?xml version="1.0" encoding="utf-8"?>
<comments xmlns="http://schemas.openxmlformats.org/spreadsheetml/2006/main">
  <authors>
    <author>GfAW mbH</author>
  </authors>
  <commentList>
    <comment ref="C15" authorId="0" shapeId="0">
      <text>
        <r>
          <rPr>
            <sz val="9"/>
            <color indexed="81"/>
            <rFont val="Arial"/>
            <family val="2"/>
          </rPr>
          <t xml:space="preserve">In diesem Feld geben Sie die Projektbezeichnung an.
</t>
        </r>
        <r>
          <rPr>
            <i/>
            <sz val="8"/>
            <color indexed="81"/>
            <rFont val="Arial"/>
            <family val="2"/>
          </rPr>
          <t>Hinweis: Um den Bezug zur im Konzeptauswahlverfahren 
ausgewählten Maßnahme eindeutig herstellen zu können, 
ist die Projektbezeichnung einheitlich zu verwenden. 
Bitte geben Sie die Projektbezeichnung daher analog dem 
KAV und dem Zuwendungsbescheid an.</t>
        </r>
      </text>
    </comment>
    <comment ref="C17" authorId="0" shapeId="0">
      <text>
        <r>
          <rPr>
            <sz val="9"/>
            <color indexed="81"/>
            <rFont val="Arial"/>
            <family val="2"/>
          </rPr>
          <t>In diesem Feld geben Sie das 
projektbezogene Aktenzeichen an.</t>
        </r>
      </text>
    </comment>
    <comment ref="K17" authorId="0" shapeId="0">
      <text>
        <r>
          <rPr>
            <sz val="9"/>
            <color indexed="81"/>
            <rFont val="Arial"/>
            <family val="2"/>
          </rPr>
          <t>In diesem Feld geben Sie das 
betreffende Schuljahr an.</t>
        </r>
      </text>
    </comment>
    <comment ref="K19" authorId="0" shapeId="0">
      <text>
        <r>
          <rPr>
            <sz val="9"/>
            <color indexed="81"/>
            <rFont val="Arial"/>
            <family val="2"/>
          </rPr>
          <t>In diesem Feld geben Sie das Haushaltsjahr an, 
für das abgerechnet werden soll. In Abhängigkeit 
vom Feld »Schuljahr« können Sie das Haushaltsjahr 
auch auswählen!</t>
        </r>
      </text>
    </comment>
    <comment ref="C21" authorId="0" shapeId="0">
      <text>
        <r>
          <rPr>
            <sz val="9"/>
            <color indexed="81"/>
            <rFont val="Arial"/>
            <family val="2"/>
          </rPr>
          <t>In diesem Feld geben Sie die Schule an.</t>
        </r>
      </text>
    </comment>
    <comment ref="C23" authorId="0" shapeId="0">
      <text>
        <r>
          <rPr>
            <sz val="9"/>
            <color indexed="81"/>
            <rFont val="Arial"/>
            <family val="2"/>
          </rPr>
          <t>In diesem Feld tragen Sie die zutreffende 
(fünfstellige) Schulnummer ein.</t>
        </r>
      </text>
    </comment>
    <comment ref="K23" authorId="0" shapeId="0">
      <text>
        <r>
          <rPr>
            <sz val="9"/>
            <color indexed="81"/>
            <rFont val="Arial"/>
            <family val="2"/>
          </rPr>
          <t>In diesem Feld wählen Sie die 
entsprechende Klassenstufe aus.</t>
        </r>
      </text>
    </comment>
    <comment ref="C25" authorId="0" shapeId="0">
      <text>
        <r>
          <rPr>
            <sz val="9"/>
            <color indexed="81"/>
            <rFont val="Arial"/>
            <family val="2"/>
          </rPr>
          <t>In diesem Feld geben Sie immer den 
durchführenden Bildungsträger an.</t>
        </r>
      </text>
    </comment>
    <comment ref="K25" authorId="0" shapeId="0">
      <text>
        <r>
          <rPr>
            <sz val="9"/>
            <color indexed="81"/>
            <rFont val="Arial"/>
            <family val="2"/>
          </rPr>
          <t>Bitte geben Sie die vollständige 
Klassenbezeichnung an (z. B. 8a)!</t>
        </r>
      </text>
    </comment>
    <comment ref="C27" authorId="0" shapeId="0">
      <text>
        <r>
          <rPr>
            <sz val="9"/>
            <color indexed="81"/>
            <rFont val="Arial"/>
            <family val="2"/>
          </rPr>
          <t>In diesem Feld geben Sie die Anzahl 
der schülerbezogenene Kurse  an.</t>
        </r>
      </text>
    </comment>
    <comment ref="K27" authorId="0" shapeId="0">
      <text>
        <r>
          <rPr>
            <sz val="9"/>
            <color indexed="81"/>
            <rFont val="Arial"/>
            <family val="2"/>
          </rPr>
          <t>In diesem Feld wählen Sie die Höhe
der Standardeinheitskosten aus!
11,00 € - Durchführung
1,00 €   - Koordinierung
12,00 € - Zusammen</t>
        </r>
      </text>
    </comment>
    <comment ref="B29" authorId="0" shapeId="0">
      <text>
        <r>
          <rPr>
            <sz val="9"/>
            <color indexed="81"/>
            <rFont val="Arial"/>
            <family val="2"/>
          </rPr>
          <t xml:space="preserve">Die Dauer des schülerbezogenen Kurses berechnet 
sich aus der »Anzahl Kurstage« und den »Stunden pro Tag«.
</t>
        </r>
        <r>
          <rPr>
            <i/>
            <sz val="8"/>
            <color indexed="81"/>
            <rFont val="Arial"/>
            <family val="2"/>
          </rPr>
          <t>Hinweis: Der Umfang eines schülerbezogenen Kurses entspricht der 
Richtliniendefinition. Absolviert der Teilnehmende seinen Kurs bei 
mehreren Verbundpartnern sind diese Stunden zu summieren. Diese 
zusammengefassten Stunden müssen dann der Dauer des schüler-
bezogenen Kurses entsprechen.</t>
        </r>
      </text>
    </comment>
    <comment ref="B35" authorId="0" shapeId="0">
      <text>
        <r>
          <rPr>
            <sz val="9"/>
            <color indexed="81"/>
            <rFont val="Arial"/>
            <family val="2"/>
          </rPr>
          <t>In diesem Feld geben Sie die Anzahl der Kurstage an.</t>
        </r>
      </text>
    </comment>
    <comment ref="B37" authorId="0" shapeId="0">
      <text>
        <r>
          <rPr>
            <sz val="9"/>
            <color indexed="81"/>
            <rFont val="Arial"/>
            <family val="2"/>
          </rPr>
          <t>In diesem Feld geben Sie die Anzahl der Stunden pro Tag an.</t>
        </r>
      </text>
    </comment>
  </commentList>
</comments>
</file>

<file path=xl/comments2.xml><?xml version="1.0" encoding="utf-8"?>
<comments xmlns="http://schemas.openxmlformats.org/spreadsheetml/2006/main">
  <authors>
    <author>GfAW mbH</author>
  </authors>
  <commentList>
    <comment ref="N12" authorId="0" shapeId="0">
      <text>
        <r>
          <rPr>
            <sz val="9"/>
            <color indexed="81"/>
            <rFont val="Arial"/>
            <family val="2"/>
          </rPr>
          <t xml:space="preserve">In diesen Feldern ist je Schülerin/Schüler und Praxistag 
die Anwesenheit folgendermaßen zu erfassen:
»a« anwesend (grün)
»e« entschuldigtes Fehlen (schwarz)
»u« von Zuwendungsempfänger:in zu vertretendes Fehlen
Die Schriftfarbe verändert sich automatisch in die angegebenen Farben.
</t>
        </r>
        <r>
          <rPr>
            <i/>
            <sz val="8"/>
            <color indexed="81"/>
            <rFont val="Arial"/>
            <family val="2"/>
          </rPr>
          <t>Hinweis: Erfassen Sie zwingend die Abwesenheiten (»e« bzw. »u«), da diese Tage 
ansonsten bei der Betrachtung »anwesend in %« nicht berücksichtigt werden.</t>
        </r>
      </text>
    </comment>
    <comment ref="N13" authorId="0" shapeId="0">
      <text>
        <r>
          <rPr>
            <sz val="9"/>
            <color indexed="81"/>
            <rFont val="Arial"/>
            <family val="2"/>
          </rPr>
          <t xml:space="preserve">In diesen Feldern ist je Schülerin/Schüler und Praxistag 
der Maßnahmeort folgendermaßen zu erfassen:
»UN« im Unternehmen/Einrichtung
»ZWE« bei Zuwendungsempfänger:in
</t>
        </r>
        <r>
          <rPr>
            <i/>
            <sz val="8"/>
            <color indexed="81"/>
            <rFont val="Arial"/>
            <family val="2"/>
          </rPr>
          <t>Bei Auswahl von "UN" ist zusätzlich das Tabellenblatt 
»Anlage Unternehmen« auszufüllen!</t>
        </r>
      </text>
    </comment>
    <comment ref="B14" authorId="0" shapeId="0">
      <text>
        <r>
          <rPr>
            <sz val="9"/>
            <color indexed="81"/>
            <rFont val="Arial"/>
            <family val="2"/>
          </rPr>
          <t>Verbindliche und einzige Datengrundlage ist die 
von der Schule aus der Schulverwaltungssoftware 
generierte Teilnehmendenliste. Diese enthält alle 
für die Vorbereitung, Durchführung und Abrechnung 
erforderlichen personenbezogenen Daten der teil-
nehmenden Schüler:innen.</t>
        </r>
      </text>
    </comment>
    <comment ref="N14" authorId="0" shapeId="0">
      <text>
        <r>
          <rPr>
            <sz val="9"/>
            <color indexed="81"/>
            <rFont val="Arial"/>
            <family val="2"/>
          </rPr>
          <t xml:space="preserve">In diesem Feld wählen Sie das entsprechende Berufsfeld aus.
</t>
        </r>
        <r>
          <rPr>
            <i/>
            <sz val="8"/>
            <color indexed="81"/>
            <rFont val="Arial"/>
            <family val="2"/>
          </rPr>
          <t>Hinweis: Als Hilfe dient Ihnen das Tabellenblatt »Berufsfelder«. 
Das Berufsfeld ist auch bei »e« und »u« zu füllen.</t>
        </r>
      </text>
    </comment>
    <comment ref="BL14" authorId="0" shapeId="0">
      <text>
        <r>
          <rPr>
            <sz val="9"/>
            <color indexed="81"/>
            <rFont val="Arial"/>
            <family val="2"/>
          </rPr>
          <t xml:space="preserve">Abrechnungsfähig sind die Kosten je Stunde für Schüler:innen, 
die nachweislich an Maßnahmen teilgenommen haben.
</t>
        </r>
        <r>
          <rPr>
            <i/>
            <sz val="8"/>
            <color indexed="81"/>
            <rFont val="Arial"/>
            <family val="2"/>
          </rPr>
          <t>Hinweis: Abwesenheiten von Schülern/Schülerinnen (zum Beispiel aufgrund 
einer Erkrankung) werden grundsätzlich nur dann berücksichtigt, wenn deren
Gesamtteilnahme mindestens 60% des vorgesehenen Zeitumfangs betragen 
hat und der/die Zuwendungsempfänger:in nicht für die Abwesenheit verant-
wortlich ist.</t>
        </r>
      </text>
    </comment>
    <comment ref="N15" authorId="0" shapeId="0">
      <text>
        <r>
          <rPr>
            <sz val="9"/>
            <color indexed="81"/>
            <rFont val="Arial"/>
            <family val="2"/>
          </rPr>
          <t xml:space="preserve">In diesem Feld erfassen Sie die tatsächlichen 
Stunden pro Tag für die Anwesenheit oder Fehlzeit. 
Fehlzeiten sind Zeiten für entschuldigtes Fehlen oder 
von der/dem Zuwendungsempfänger:in zu vertretendes 
Fehlen.
</t>
        </r>
        <r>
          <rPr>
            <i/>
            <sz val="8"/>
            <color indexed="81"/>
            <rFont val="Arial"/>
            <family val="2"/>
          </rPr>
          <t>Hinweis: Sollte eine Schülerin/ein Schüler nicht den vollen 
Tag anwesend sein, so erfassen Sie diesen Tag zweimal. 
Einmal mit den Stunden für die Anwesenheit und einmal 
mit den Stunden der Fehlzeiten.</t>
        </r>
      </text>
    </comment>
    <comment ref="BH17" authorId="0" shapeId="0">
      <text>
        <r>
          <rPr>
            <sz val="9"/>
            <color indexed="81"/>
            <rFont val="Arial"/>
            <family val="2"/>
          </rPr>
          <t>Die »maximalen« Stunden je Schülerin/Schüler im Jahr enthält alle Stunden, 
die für die Schülerin/den Schüler geplant waren.</t>
        </r>
      </text>
    </comment>
    <comment ref="BI17" authorId="0" shapeId="0">
      <text>
        <r>
          <rPr>
            <sz val="9"/>
            <color indexed="81"/>
            <rFont val="Arial"/>
            <family val="2"/>
          </rPr>
          <t>Die »davon anwesenden Stunden« je Schülerin/Schüler im Jahr enthält alle Stunden, 
bei denen die Schülerin/der Schüler tatsächlich anwesend war (»a«).</t>
        </r>
      </text>
    </comment>
    <comment ref="BJ17" authorId="0" shapeId="0">
      <text>
        <r>
          <rPr>
            <sz val="9"/>
            <color indexed="81"/>
            <rFont val="Arial"/>
            <family val="2"/>
          </rPr>
          <t>Die Spalte »anwesend in %« berechnet den Prozentsatz
der anwesenden zu den Gesamtstunden und bildet die 
Grundlage für die im VWN abrechenbaren Stunden.</t>
        </r>
      </text>
    </comment>
  </commentList>
</comments>
</file>

<file path=xl/sharedStrings.xml><?xml version="1.0" encoding="utf-8"?>
<sst xmlns="http://schemas.openxmlformats.org/spreadsheetml/2006/main" count="315" uniqueCount="140">
  <si>
    <t>Änderungsdokumentation</t>
  </si>
  <si>
    <t>Version</t>
  </si>
  <si>
    <t>Datum</t>
  </si>
  <si>
    <t>Beschreibung der Änderung</t>
  </si>
  <si>
    <t>V 1.0</t>
  </si>
  <si>
    <t>Ersterstellung</t>
  </si>
  <si>
    <t>Bitte auswählen!</t>
  </si>
  <si>
    <t>lfd. Nr.</t>
  </si>
  <si>
    <t>fehlendes Berufsfeld</t>
  </si>
  <si>
    <t>anwesend
in %</t>
  </si>
  <si>
    <t>davon
anwesend</t>
  </si>
  <si>
    <t xml:space="preserve">maximal
</t>
  </si>
  <si>
    <t>u</t>
  </si>
  <si>
    <t>e</t>
  </si>
  <si>
    <t>a</t>
  </si>
  <si>
    <t>Datum eintragen!</t>
  </si>
  <si>
    <t>Werkstufe</t>
  </si>
  <si>
    <t xml:space="preserve">  Bitte die Stunden pro Tag angeben!</t>
  </si>
  <si>
    <t>Stunden/Tag</t>
  </si>
  <si>
    <t xml:space="preserve">  Bitte die Berufsfeldnummer gemäß Katalog eintragen bzw. auswählen!</t>
  </si>
  <si>
    <t>Berufsfeldnummer</t>
  </si>
  <si>
    <t xml:space="preserve"> Anwesenheit</t>
  </si>
  <si>
    <t>Wirtschaft und Sekretariat</t>
  </si>
  <si>
    <t>16.1</t>
  </si>
  <si>
    <t>Verkehr, Logistik, Transport</t>
  </si>
  <si>
    <t>15</t>
  </si>
  <si>
    <t>Lebensmittel, Getränke</t>
  </si>
  <si>
    <t>12.6</t>
  </si>
  <si>
    <t>Textilien, Bekleidung, Leder</t>
  </si>
  <si>
    <t>12.4</t>
  </si>
  <si>
    <t>Glas, Farben, Lacke, Kunststoffe</t>
  </si>
  <si>
    <t>12.3</t>
  </si>
  <si>
    <t>Holz und Papier</t>
  </si>
  <si>
    <t>12.2</t>
  </si>
  <si>
    <t>Landwirtschaft, Natur und Umwelt</t>
  </si>
  <si>
    <t>8</t>
  </si>
  <si>
    <t>Elektro</t>
  </si>
  <si>
    <t>3</t>
  </si>
  <si>
    <t>Körperpflege, Hauswirtschaft</t>
  </si>
  <si>
    <t>2.3</t>
  </si>
  <si>
    <t>Tourismus, Freizeit, Fremdsprachen, Dialogmarketing</t>
  </si>
  <si>
    <t>2.2</t>
  </si>
  <si>
    <t>Schulnummer</t>
  </si>
  <si>
    <t>Berufsfelder auf einen Blick</t>
  </si>
  <si>
    <t>Aktenzeichen</t>
  </si>
  <si>
    <t>Schule</t>
  </si>
  <si>
    <t>durchführender Bildungsträger</t>
  </si>
  <si>
    <t>Dauer schülerbezogener Kurs</t>
  </si>
  <si>
    <t>Projektbezeichnung</t>
  </si>
  <si>
    <t>Schuljahr</t>
  </si>
  <si>
    <t>Klassenstufe</t>
  </si>
  <si>
    <t>Klassenbezeichnung</t>
  </si>
  <si>
    <t>Abrechnung für Haushaltsjahr</t>
  </si>
  <si>
    <t>Berufsfelder</t>
  </si>
  <si>
    <t>Anwesenheit</t>
  </si>
  <si>
    <t>Anzahl Kurstage</t>
  </si>
  <si>
    <t>Stunden pro Tag</t>
  </si>
  <si>
    <t>Name, Vorname</t>
  </si>
  <si>
    <t>der Schülerin/des Schülers</t>
  </si>
  <si>
    <t>lfd.</t>
  </si>
  <si>
    <t>Nr.</t>
  </si>
  <si>
    <t>gesamt</t>
  </si>
  <si>
    <t>»a« zu »gesamt«</t>
  </si>
  <si>
    <t xml:space="preserve">  a - anwesend   |   e - entschuldigtes Fehlen   |   u - von Zuwendungsempfänger:in zu vertretendes Fehlen</t>
  </si>
  <si>
    <t>Druckbereich</t>
  </si>
  <si>
    <t>Beginn des Kurses</t>
  </si>
  <si>
    <t>Ende des Kurses</t>
  </si>
  <si>
    <t>Gesamtstunden je Schüler:in</t>
  </si>
  <si>
    <t>bedingte Formatierung</t>
  </si>
  <si>
    <t xml:space="preserve">Anwesenheitsliste | Schüler:innen mit Schwerbehinderung oder Gleichstellung </t>
  </si>
  <si>
    <t>Schulförderung - Berufliche Orientierung - Praxiserfahrungen (SUBOT-S)</t>
  </si>
  <si>
    <t>Maßnahmeort</t>
  </si>
  <si>
    <r>
      <t xml:space="preserve">  UN - im Unternehmen/Einrichtung   |   ZWE - bei Zuwendungsempfänger:in </t>
    </r>
    <r>
      <rPr>
        <i/>
        <sz val="8"/>
        <color rgb="FFFF0000"/>
        <rFont val="Arial"/>
        <family val="2"/>
      </rPr>
      <t>(Bitte füllen Sie ggf. die Anlage »Unternehmen« aus!)</t>
    </r>
  </si>
  <si>
    <t>UN</t>
  </si>
  <si>
    <t>ZWE</t>
  </si>
  <si>
    <t>abrechenbar</t>
  </si>
  <si>
    <t>davon UN</t>
  </si>
  <si>
    <t>Anlage Unternehmen</t>
  </si>
  <si>
    <t>Anlage »Unternehmen«</t>
  </si>
  <si>
    <t>Schul-</t>
  </si>
  <si>
    <t>nummer</t>
  </si>
  <si>
    <t>Klasse</t>
  </si>
  <si>
    <t>Unternehmen</t>
  </si>
  <si>
    <t>Haushaltsjahr</t>
  </si>
  <si>
    <t>Gesamtstunden des Kurses</t>
  </si>
  <si>
    <t>fehlender Maßn.ort</t>
  </si>
  <si>
    <t xml:space="preserve">Kopieren Sie bitte zuerst die Namen und Vornamen klassenweise aus der von der Schulverwaltungssoftware generierten Teilnehmendenliste in das Tabellenblatt »Kopierhilfe TN-Daten«.
</t>
  </si>
  <si>
    <t>bare Stunden</t>
  </si>
  <si>
    <t>im VWN abrechen-</t>
  </si>
  <si>
    <t>Anzahl Kurse</t>
  </si>
  <si>
    <t>Hat ein/e Schüler:in einer Klasse einen anderen Stundenbedarf (schülerbezogener Kurs) als die übrigen Teilnehmenden, so ist diese/dieser auf einer gesonderten Liste zu erfassen.</t>
  </si>
  <si>
    <t>Die "Anwesenheitsliste" dient als Instrument und als Grundlage zur Nachweisführung für Standardeinheitskosten für Schüler:innen mit Schwerbehinderung oder Gleich-</t>
  </si>
  <si>
    <t>stellung und ist zwingend zu verwenden. Sie ist von dem/der Zuwendungsempfänger:in, unabhängig ob die Maßnahme beim Bildungsträger oder im Unternehmen statt-</t>
  </si>
  <si>
    <t>1</t>
  </si>
  <si>
    <t>Bauwesen, Architektur, Vermessung</t>
  </si>
  <si>
    <t>10</t>
  </si>
  <si>
    <t>Metall, Maschinenbau</t>
  </si>
  <si>
    <t>Ergebnis</t>
  </si>
  <si>
    <t>Summe der Stunden</t>
  </si>
  <si>
    <t>zu viel</t>
  </si>
  <si>
    <t>zu wenig</t>
  </si>
  <si>
    <t>findet, zu führen. Die einzelnen gelb unterlegten Felder, in denen von dem/der Zuwendungsempfänger:in Daten einzutragen sind, werden in den Kommentaren erläutert.</t>
  </si>
  <si>
    <t>V 1.1</t>
  </si>
  <si>
    <t>Erweiterung des Feldes »Schule«</t>
  </si>
  <si>
    <t>GFAW</t>
  </si>
  <si>
    <t>TLVwA</t>
  </si>
  <si>
    <t>V 2.0</t>
  </si>
  <si>
    <t>Übernahme des Formulars</t>
  </si>
  <si>
    <t>V 2.1</t>
  </si>
  <si>
    <t>Ergänzung Tabellenblatt »Importdatei«</t>
  </si>
  <si>
    <t>FORM_FOR_IMPORT</t>
  </si>
  <si>
    <t>BelAusgabeart</t>
  </si>
  <si>
    <t>BelHaushaltsjahr</t>
  </si>
  <si>
    <t>BelName</t>
  </si>
  <si>
    <t>BelTN_Schulnummer</t>
  </si>
  <si>
    <t>BelTN_Klassenstufe</t>
  </si>
  <si>
    <t>BelTN_Bezeichnung</t>
  </si>
  <si>
    <t>BelAnrechenbareStunden</t>
  </si>
  <si>
    <t>BelTN_Standardeinheitskosten</t>
  </si>
  <si>
    <t>BelAnrechenbarerBetrag</t>
  </si>
  <si>
    <t>BelZahlweise</t>
  </si>
  <si>
    <t>BelErlaeuterung</t>
  </si>
  <si>
    <t>StEK-Satz</t>
  </si>
  <si>
    <t>StEK-Satz (in €)</t>
  </si>
  <si>
    <t>Nachname</t>
  </si>
  <si>
    <t>Vorname</t>
  </si>
  <si>
    <t>V 2.2</t>
  </si>
  <si>
    <t>Korrektur Tabellenblatt »Importdatei«</t>
  </si>
  <si>
    <t>BelVKO2022</t>
  </si>
  <si>
    <t>BelVKO2023</t>
  </si>
  <si>
    <t>BelVKO2024</t>
  </si>
  <si>
    <t>BelVKO2025</t>
  </si>
  <si>
    <t>BelVKO2026</t>
  </si>
  <si>
    <t>BelVKO2027</t>
  </si>
  <si>
    <t>Bezeichnung Import</t>
  </si>
  <si>
    <t>1_Koordination</t>
  </si>
  <si>
    <t>11_Durchführung</t>
  </si>
  <si>
    <t>12_Durchführung und Koordination</t>
  </si>
  <si>
    <t>V 2.3</t>
  </si>
  <si>
    <t>V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</si>
</sst>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1]_-;\-* #,##0.00\ [$€-1]_-;_-* &quot;-&quot;??\ [$€-1]_-"/>
    <numFmt numFmtId="165" formatCode="dd/mm/yy;@"/>
    <numFmt numFmtId="166" formatCode="#,##0;;"/>
    <numFmt numFmtId="167" formatCode="General;;"/>
  </numFmts>
  <fonts count="54"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b/>
      <sz val="9"/>
      <name val="Arial"/>
      <family val="2"/>
    </font>
    <font>
      <sz val="8"/>
      <name val="Arial"/>
      <family val="2"/>
    </font>
    <font>
      <sz val="9"/>
      <name val="Arial"/>
      <family val="2"/>
    </font>
    <font>
      <i/>
      <sz val="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sz val="9"/>
      <name val="Arial"/>
      <family val="2"/>
    </font>
    <font>
      <b/>
      <sz val="20"/>
      <name val="Arial"/>
      <family val="2"/>
    </font>
    <font>
      <sz val="9"/>
      <color theme="1"/>
      <name val="Arial"/>
      <family val="2"/>
    </font>
    <font>
      <b/>
      <sz val="18"/>
      <name val="Arial"/>
      <family val="2"/>
    </font>
    <font>
      <b/>
      <sz val="9"/>
      <color theme="1"/>
      <name val="Arial"/>
      <family val="2"/>
    </font>
    <font>
      <i/>
      <sz val="8"/>
      <color rgb="FF0070C0"/>
      <name val="Arial"/>
      <family val="2"/>
    </font>
    <font>
      <sz val="12"/>
      <color theme="1"/>
      <name val="Arial"/>
      <family val="2"/>
    </font>
    <font>
      <i/>
      <sz val="9"/>
      <name val="Arial"/>
      <family val="2"/>
    </font>
    <font>
      <sz val="9"/>
      <color indexed="81"/>
      <name val="Arial"/>
      <family val="2"/>
    </font>
    <font>
      <i/>
      <sz val="9"/>
      <color rgb="FF0070C0"/>
      <name val="Arial"/>
      <family val="2"/>
    </font>
    <font>
      <b/>
      <sz val="10"/>
      <name val="Arial"/>
      <family val="2"/>
    </font>
    <font>
      <i/>
      <sz val="8"/>
      <color indexed="81"/>
      <name val="Arial"/>
      <family val="2"/>
    </font>
    <font>
      <sz val="9"/>
      <color rgb="FF0070C0"/>
      <name val="Arial"/>
      <family val="2"/>
    </font>
    <font>
      <sz val="8"/>
      <color theme="1"/>
      <name val="Arial"/>
      <family val="2"/>
    </font>
    <font>
      <sz val="9"/>
      <color theme="0"/>
      <name val="Arial"/>
      <family val="2"/>
    </font>
    <font>
      <i/>
      <sz val="8"/>
      <color rgb="FFFF0000"/>
      <name val="Arial"/>
      <family val="2"/>
    </font>
    <font>
      <sz val="8"/>
      <color theme="0"/>
      <name val="Arial"/>
      <family val="2"/>
    </font>
    <font>
      <sz val="14"/>
      <name val="Arial"/>
      <family val="2"/>
    </font>
    <font>
      <b/>
      <sz val="12"/>
      <name val="Arial"/>
      <family val="2"/>
    </font>
    <font>
      <sz val="9"/>
      <color rgb="FFFF0000"/>
      <name val="Arial"/>
      <family val="2"/>
    </font>
    <font>
      <i/>
      <sz val="9"/>
      <color rgb="FFFF0000"/>
      <name val="Arial"/>
      <family val="2"/>
    </font>
    <font>
      <u/>
      <sz val="10"/>
      <color theme="1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CD5B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9" tint="0.79998168889431442"/>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double">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s>
  <cellStyleXfs count="5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2" borderId="1" applyNumberFormat="0" applyAlignment="0" applyProtection="0"/>
    <xf numFmtId="0" fontId="17" fillId="2" borderId="2" applyNumberFormat="0" applyAlignment="0" applyProtection="0"/>
    <xf numFmtId="0" fontId="18" fillId="3"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164" fontId="12" fillId="0" borderId="0" applyFont="0" applyFill="0" applyBorder="0" applyAlignment="0" applyProtection="0"/>
    <xf numFmtId="164" fontId="9" fillId="0" borderId="0" applyFont="0" applyFill="0" applyBorder="0" applyAlignment="0" applyProtection="0"/>
    <xf numFmtId="0" fontId="21" fillId="14" borderId="0" applyNumberFormat="0" applyBorder="0" applyAlignment="0" applyProtection="0"/>
    <xf numFmtId="0" fontId="22" fillId="3" borderId="0" applyNumberFormat="0" applyBorder="0" applyAlignment="0" applyProtection="0"/>
    <xf numFmtId="0" fontId="8" fillId="4" borderId="4" applyNumberFormat="0" applyFont="0" applyAlignment="0" applyProtection="0"/>
    <xf numFmtId="0" fontId="23" fillId="15" borderId="0" applyNumberFormat="0" applyBorder="0" applyAlignment="0" applyProtection="0"/>
    <xf numFmtId="0" fontId="31" fillId="0" borderId="0"/>
    <xf numFmtId="0" fontId="34" fillId="0" borderId="0"/>
    <xf numFmtId="0" fontId="31" fillId="0" borderId="0"/>
    <xf numFmtId="0" fontId="31" fillId="0" borderId="0"/>
    <xf numFmtId="0" fontId="32" fillId="0" borderId="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16" borderId="9" applyNumberFormat="0" applyAlignment="0" applyProtection="0"/>
    <xf numFmtId="0" fontId="8" fillId="0" borderId="0"/>
    <xf numFmtId="0" fontId="8" fillId="0" borderId="0"/>
    <xf numFmtId="0" fontId="9" fillId="0" borderId="0"/>
    <xf numFmtId="0" fontId="7" fillId="0" borderId="0"/>
    <xf numFmtId="0" fontId="6" fillId="0" borderId="0"/>
    <xf numFmtId="0" fontId="9" fillId="0" borderId="0"/>
    <xf numFmtId="0" fontId="5" fillId="0" borderId="0"/>
    <xf numFmtId="0" fontId="8" fillId="0" borderId="0"/>
    <xf numFmtId="0" fontId="53" fillId="0" borderId="0" applyNumberFormat="0" applyFill="0" applyBorder="0" applyAlignment="0" applyProtection="0"/>
  </cellStyleXfs>
  <cellXfs count="260">
    <xf numFmtId="0" fontId="0" fillId="0" borderId="0" xfId="0"/>
    <xf numFmtId="0" fontId="32" fillId="0" borderId="0" xfId="40" applyNumberFormat="1" applyAlignment="1" applyProtection="1">
      <alignment vertical="center"/>
      <protection hidden="1"/>
    </xf>
    <xf numFmtId="0" fontId="32" fillId="0" borderId="0" xfId="40" applyNumberFormat="1" applyAlignment="1" applyProtection="1">
      <alignment horizontal="center" vertical="center"/>
      <protection hidden="1"/>
    </xf>
    <xf numFmtId="0" fontId="32" fillId="0" borderId="0" xfId="40" applyNumberFormat="1" applyBorder="1" applyAlignment="1" applyProtection="1">
      <alignment vertical="center"/>
      <protection hidden="1"/>
    </xf>
    <xf numFmtId="0" fontId="33" fillId="0" borderId="0" xfId="40" applyNumberFormat="1" applyFont="1" applyBorder="1" applyAlignment="1" applyProtection="1">
      <alignment vertical="center"/>
      <protection hidden="1"/>
    </xf>
    <xf numFmtId="0" fontId="35" fillId="0" borderId="0" xfId="40" applyNumberFormat="1" applyFont="1" applyBorder="1" applyAlignment="1" applyProtection="1">
      <alignment vertical="center"/>
      <protection hidden="1"/>
    </xf>
    <xf numFmtId="0" fontId="9" fillId="0" borderId="0" xfId="49" applyFont="1" applyAlignment="1">
      <alignment vertical="center"/>
    </xf>
    <xf numFmtId="0" fontId="9" fillId="0" borderId="0" xfId="49" applyFont="1" applyAlignment="1" applyProtection="1">
      <alignment vertical="center"/>
      <protection hidden="1"/>
    </xf>
    <xf numFmtId="0" fontId="9" fillId="20" borderId="0" xfId="49" applyFont="1" applyFill="1" applyBorder="1" applyAlignment="1" applyProtection="1">
      <alignment horizontal="left" vertical="center" indent="1"/>
      <protection hidden="1"/>
    </xf>
    <xf numFmtId="0" fontId="9" fillId="0" borderId="0" xfId="49" applyFont="1" applyBorder="1" applyAlignment="1" applyProtection="1">
      <alignment horizontal="center" vertical="center" wrapText="1"/>
      <protection hidden="1"/>
    </xf>
    <xf numFmtId="0" fontId="9" fillId="0" borderId="0" xfId="54" applyFont="1" applyAlignment="1" applyProtection="1">
      <alignment horizontal="left" vertical="center"/>
      <protection hidden="1"/>
    </xf>
    <xf numFmtId="0" fontId="9" fillId="0" borderId="0" xfId="55" applyFont="1" applyAlignment="1" applyProtection="1">
      <alignment vertical="center"/>
      <protection hidden="1"/>
    </xf>
    <xf numFmtId="0" fontId="9" fillId="0" borderId="0" xfId="55" applyFont="1" applyBorder="1" applyAlignment="1" applyProtection="1">
      <alignment vertical="center"/>
      <protection hidden="1"/>
    </xf>
    <xf numFmtId="0" fontId="39" fillId="0" borderId="0" xfId="55" applyFont="1" applyAlignment="1" applyProtection="1">
      <alignment horizontal="left" vertical="center"/>
      <protection hidden="1"/>
    </xf>
    <xf numFmtId="0" fontId="13" fillId="0" borderId="0" xfId="55" applyFont="1" applyAlignment="1" applyProtection="1">
      <alignment horizontal="left" vertical="center"/>
      <protection hidden="1"/>
    </xf>
    <xf numFmtId="0" fontId="10" fillId="0" borderId="0" xfId="55" applyFont="1" applyAlignment="1" applyProtection="1">
      <alignment vertical="center"/>
      <protection hidden="1"/>
    </xf>
    <xf numFmtId="0" fontId="5" fillId="0" borderId="0" xfId="55" applyProtection="1">
      <protection hidden="1"/>
    </xf>
    <xf numFmtId="0" fontId="5" fillId="0" borderId="0" xfId="55" applyAlignment="1">
      <alignment vertical="center"/>
    </xf>
    <xf numFmtId="0" fontId="5" fillId="0" borderId="0" xfId="55" applyAlignment="1">
      <alignment horizontal="left" vertical="center" indent="1"/>
    </xf>
    <xf numFmtId="0" fontId="9" fillId="0" borderId="0" xfId="0" applyFont="1" applyFill="1" applyAlignment="1" applyProtection="1">
      <alignment vertical="center"/>
      <protection hidden="1"/>
    </xf>
    <xf numFmtId="0" fontId="9" fillId="18" borderId="14" xfId="56" applyNumberFormat="1" applyFont="1" applyFill="1" applyBorder="1" applyAlignment="1" applyProtection="1">
      <alignment horizontal="left" vertical="center"/>
      <protection hidden="1"/>
    </xf>
    <xf numFmtId="0" fontId="42" fillId="0" borderId="0" xfId="55" applyFont="1" applyAlignment="1" applyProtection="1">
      <alignment vertical="center"/>
      <protection hidden="1"/>
    </xf>
    <xf numFmtId="0" fontId="9" fillId="0" borderId="0" xfId="49" applyFont="1" applyAlignment="1">
      <alignment horizontal="left" vertical="center" indent="1"/>
    </xf>
    <xf numFmtId="0" fontId="9" fillId="23" borderId="0" xfId="49" applyFont="1" applyFill="1" applyBorder="1" applyAlignment="1" applyProtection="1">
      <alignment horizontal="left" vertical="center" indent="1"/>
      <protection hidden="1"/>
    </xf>
    <xf numFmtId="0" fontId="9" fillId="24" borderId="0" xfId="49" applyFont="1" applyFill="1" applyBorder="1" applyAlignment="1" applyProtection="1">
      <alignment horizontal="left" vertical="center" indent="1"/>
      <protection hidden="1"/>
    </xf>
    <xf numFmtId="0" fontId="36" fillId="21" borderId="16" xfId="55" applyFont="1" applyFill="1" applyBorder="1" applyAlignment="1">
      <alignment horizontal="left" vertical="center" indent="1"/>
    </xf>
    <xf numFmtId="0" fontId="9" fillId="21" borderId="14" xfId="49" applyFont="1" applyFill="1" applyBorder="1" applyAlignment="1" applyProtection="1">
      <alignment horizontal="left" vertical="center" indent="1"/>
      <protection hidden="1"/>
    </xf>
    <xf numFmtId="49" fontId="5" fillId="0" borderId="16" xfId="55" applyNumberFormat="1" applyFont="1" applyBorder="1" applyAlignment="1">
      <alignment horizontal="left" vertical="center" indent="1"/>
    </xf>
    <xf numFmtId="0" fontId="5" fillId="0" borderId="14" xfId="55" applyFont="1" applyBorder="1" applyAlignment="1">
      <alignment horizontal="left" vertical="center" indent="1"/>
    </xf>
    <xf numFmtId="0" fontId="9" fillId="0" borderId="18" xfId="49" applyFont="1" applyFill="1" applyBorder="1" applyAlignment="1" applyProtection="1">
      <alignment horizontal="center" vertical="center"/>
      <protection hidden="1"/>
    </xf>
    <xf numFmtId="0" fontId="9" fillId="0" borderId="24" xfId="49" applyFont="1" applyFill="1" applyBorder="1" applyAlignment="1" applyProtection="1">
      <alignment horizontal="center" vertical="center"/>
      <protection hidden="1"/>
    </xf>
    <xf numFmtId="0" fontId="9" fillId="0" borderId="12" xfId="49" applyFont="1" applyFill="1" applyBorder="1" applyAlignment="1" applyProtection="1">
      <alignment horizontal="center" vertical="center"/>
      <protection hidden="1"/>
    </xf>
    <xf numFmtId="0" fontId="9" fillId="21" borderId="0" xfId="49" applyFont="1" applyFill="1" applyAlignment="1">
      <alignment horizontal="left" vertical="center" indent="1"/>
    </xf>
    <xf numFmtId="0" fontId="9" fillId="24" borderId="0" xfId="49" applyFont="1" applyFill="1" applyAlignment="1">
      <alignment horizontal="left" vertical="center" indent="1"/>
    </xf>
    <xf numFmtId="49" fontId="9" fillId="24" borderId="0" xfId="49" applyNumberFormat="1" applyFont="1" applyFill="1" applyAlignment="1">
      <alignment horizontal="left" vertical="center" indent="1"/>
    </xf>
    <xf numFmtId="0" fontId="9" fillId="22" borderId="19" xfId="55" applyFont="1" applyFill="1" applyBorder="1" applyAlignment="1" applyProtection="1">
      <alignment vertical="center"/>
      <protection hidden="1"/>
    </xf>
    <xf numFmtId="0" fontId="9" fillId="22" borderId="20" xfId="55" applyFont="1" applyFill="1" applyBorder="1" applyAlignment="1" applyProtection="1">
      <alignment vertical="center"/>
      <protection hidden="1"/>
    </xf>
    <xf numFmtId="0" fontId="9" fillId="22" borderId="17" xfId="55" applyFont="1" applyFill="1" applyBorder="1" applyAlignment="1" applyProtection="1">
      <alignment vertical="center"/>
      <protection hidden="1"/>
    </xf>
    <xf numFmtId="0" fontId="9" fillId="22" borderId="21" xfId="55" applyFont="1" applyFill="1" applyBorder="1" applyAlignment="1" applyProtection="1">
      <alignment vertical="center"/>
      <protection hidden="1"/>
    </xf>
    <xf numFmtId="0" fontId="9" fillId="22" borderId="0" xfId="55" applyFont="1" applyFill="1" applyBorder="1" applyAlignment="1" applyProtection="1">
      <alignment vertical="center"/>
      <protection hidden="1"/>
    </xf>
    <xf numFmtId="0" fontId="9" fillId="22" borderId="22" xfId="55" applyFont="1" applyFill="1" applyBorder="1" applyAlignment="1" applyProtection="1">
      <alignment vertical="center"/>
      <protection hidden="1"/>
    </xf>
    <xf numFmtId="0" fontId="9" fillId="22" borderId="13" xfId="55" applyFont="1" applyFill="1" applyBorder="1" applyAlignment="1" applyProtection="1">
      <alignment vertical="center"/>
      <protection hidden="1"/>
    </xf>
    <xf numFmtId="0" fontId="9" fillId="22" borderId="23" xfId="55" applyFont="1" applyFill="1" applyBorder="1" applyAlignment="1" applyProtection="1">
      <alignment vertical="center"/>
      <protection hidden="1"/>
    </xf>
    <xf numFmtId="0" fontId="9" fillId="22" borderId="11" xfId="55" applyFont="1" applyFill="1" applyBorder="1" applyAlignment="1" applyProtection="1">
      <alignment vertical="center"/>
      <protection hidden="1"/>
    </xf>
    <xf numFmtId="0" fontId="41" fillId="22" borderId="0" xfId="55" applyFont="1" applyFill="1" applyBorder="1" applyAlignment="1" applyProtection="1">
      <alignment vertical="center"/>
      <protection hidden="1"/>
    </xf>
    <xf numFmtId="0" fontId="9" fillId="19" borderId="19" xfId="55" applyFont="1" applyFill="1" applyBorder="1" applyAlignment="1" applyProtection="1">
      <alignment vertical="center"/>
      <protection hidden="1"/>
    </xf>
    <xf numFmtId="0" fontId="9" fillId="19" borderId="20" xfId="55" applyFont="1" applyFill="1" applyBorder="1" applyAlignment="1" applyProtection="1">
      <alignment vertical="center"/>
      <protection hidden="1"/>
    </xf>
    <xf numFmtId="0" fontId="9" fillId="19" borderId="17" xfId="55" applyFont="1" applyFill="1" applyBorder="1" applyAlignment="1" applyProtection="1">
      <alignment vertical="center"/>
      <protection hidden="1"/>
    </xf>
    <xf numFmtId="0" fontId="9" fillId="19" borderId="21" xfId="55" applyFont="1" applyFill="1" applyBorder="1" applyAlignment="1" applyProtection="1">
      <alignment vertical="center"/>
      <protection hidden="1"/>
    </xf>
    <xf numFmtId="3" fontId="9" fillId="19" borderId="0" xfId="55" applyNumberFormat="1" applyFont="1" applyFill="1" applyBorder="1" applyAlignment="1" applyProtection="1">
      <alignment vertical="center"/>
      <protection hidden="1"/>
    </xf>
    <xf numFmtId="0" fontId="9" fillId="19" borderId="22" xfId="55" applyFont="1" applyFill="1" applyBorder="1" applyAlignment="1" applyProtection="1">
      <alignment vertical="center"/>
      <protection hidden="1"/>
    </xf>
    <xf numFmtId="0" fontId="9" fillId="19" borderId="0" xfId="55" applyFont="1" applyFill="1" applyBorder="1" applyAlignment="1" applyProtection="1">
      <alignment vertical="center"/>
      <protection hidden="1"/>
    </xf>
    <xf numFmtId="49" fontId="9" fillId="19" borderId="0" xfId="55" applyNumberFormat="1" applyFont="1" applyFill="1" applyBorder="1" applyAlignment="1" applyProtection="1">
      <alignment vertical="center"/>
      <protection hidden="1"/>
    </xf>
    <xf numFmtId="0" fontId="9" fillId="19" borderId="0" xfId="49" applyFont="1" applyFill="1" applyBorder="1" applyAlignment="1" applyProtection="1">
      <alignment vertical="center"/>
      <protection hidden="1"/>
    </xf>
    <xf numFmtId="0" fontId="9" fillId="19" borderId="21" xfId="0" applyFont="1" applyFill="1" applyBorder="1" applyAlignment="1" applyProtection="1">
      <alignment vertical="center"/>
      <protection hidden="1"/>
    </xf>
    <xf numFmtId="0" fontId="9" fillId="19" borderId="0" xfId="0" applyFont="1" applyFill="1" applyBorder="1" applyAlignment="1" applyProtection="1">
      <alignment vertical="center"/>
      <protection hidden="1"/>
    </xf>
    <xf numFmtId="0" fontId="37" fillId="19" borderId="0" xfId="55" applyFont="1" applyFill="1" applyBorder="1" applyAlignment="1" applyProtection="1">
      <alignment vertical="center"/>
      <protection hidden="1"/>
    </xf>
    <xf numFmtId="0" fontId="9" fillId="19" borderId="0" xfId="49" applyFont="1" applyFill="1" applyBorder="1" applyAlignment="1" applyProtection="1">
      <alignment horizontal="left" vertical="center" indent="2"/>
      <protection hidden="1"/>
    </xf>
    <xf numFmtId="0" fontId="9" fillId="19" borderId="13" xfId="49" applyFont="1" applyFill="1" applyBorder="1" applyAlignment="1" applyProtection="1">
      <alignment vertical="center"/>
      <protection hidden="1"/>
    </xf>
    <xf numFmtId="0" fontId="9" fillId="19" borderId="23" xfId="49" applyFont="1" applyFill="1" applyBorder="1" applyAlignment="1" applyProtection="1">
      <alignment vertical="center"/>
      <protection hidden="1"/>
    </xf>
    <xf numFmtId="0" fontId="9" fillId="19" borderId="11" xfId="49" applyFont="1" applyFill="1" applyBorder="1" applyAlignment="1" applyProtection="1">
      <alignment vertical="center"/>
      <protection hidden="1"/>
    </xf>
    <xf numFmtId="166" fontId="9" fillId="0" borderId="15" xfId="49" applyNumberFormat="1" applyFont="1" applyFill="1" applyBorder="1" applyAlignment="1" applyProtection="1">
      <alignment horizontal="right" vertical="center" indent="1"/>
      <protection hidden="1"/>
    </xf>
    <xf numFmtId="0" fontId="38" fillId="0" borderId="0" xfId="55" applyFont="1" applyAlignment="1" applyProtection="1">
      <alignment horizontal="left" vertical="center" indent="1"/>
      <protection hidden="1"/>
    </xf>
    <xf numFmtId="0" fontId="4" fillId="18" borderId="15" xfId="55" applyFont="1" applyFill="1" applyBorder="1" applyAlignment="1" applyProtection="1">
      <alignment horizontal="left" vertical="center" indent="1"/>
      <protection locked="0"/>
    </xf>
    <xf numFmtId="0" fontId="11" fillId="19" borderId="18" xfId="49" applyFont="1" applyFill="1" applyBorder="1" applyAlignment="1" applyProtection="1">
      <alignment horizontal="left" vertical="center" indent="1"/>
      <protection hidden="1"/>
    </xf>
    <xf numFmtId="165" fontId="11" fillId="19" borderId="18" xfId="49" applyNumberFormat="1" applyFont="1" applyFill="1" applyBorder="1" applyAlignment="1" applyProtection="1">
      <alignment horizontal="left" vertical="center" indent="1"/>
      <protection hidden="1"/>
    </xf>
    <xf numFmtId="0" fontId="11" fillId="19" borderId="12" xfId="49" applyFont="1" applyFill="1" applyBorder="1" applyAlignment="1" applyProtection="1">
      <alignment horizontal="left" vertical="center" indent="1"/>
      <protection hidden="1"/>
    </xf>
    <xf numFmtId="0" fontId="9" fillId="19" borderId="19" xfId="55" applyFont="1" applyFill="1" applyBorder="1" applyAlignment="1" applyProtection="1">
      <alignment horizontal="center" vertical="center" wrapText="1"/>
      <protection hidden="1"/>
    </xf>
    <xf numFmtId="0" fontId="9" fillId="19" borderId="20" xfId="55" applyFont="1" applyFill="1" applyBorder="1" applyAlignment="1" applyProtection="1">
      <alignment horizontal="center" vertical="center" wrapText="1"/>
      <protection hidden="1"/>
    </xf>
    <xf numFmtId="0" fontId="9" fillId="19" borderId="21" xfId="49" applyFont="1" applyFill="1" applyBorder="1" applyAlignment="1" applyProtection="1">
      <alignment horizontal="left" vertical="center" indent="1"/>
      <protection hidden="1"/>
    </xf>
    <xf numFmtId="3" fontId="9" fillId="19" borderId="0" xfId="55" applyNumberFormat="1" applyFont="1" applyFill="1" applyBorder="1" applyAlignment="1" applyProtection="1">
      <alignment horizontal="left" vertical="center" indent="1"/>
      <protection hidden="1"/>
    </xf>
    <xf numFmtId="49" fontId="9" fillId="19" borderId="0" xfId="55" applyNumberFormat="1" applyFont="1" applyFill="1" applyBorder="1" applyAlignment="1" applyProtection="1">
      <alignment horizontal="left" vertical="center" indent="1"/>
      <protection hidden="1"/>
    </xf>
    <xf numFmtId="0" fontId="9" fillId="19" borderId="22" xfId="49" applyFont="1" applyFill="1" applyBorder="1" applyAlignment="1" applyProtection="1">
      <alignment vertical="center"/>
      <protection hidden="1"/>
    </xf>
    <xf numFmtId="0" fontId="9" fillId="19" borderId="0" xfId="49" applyFont="1" applyFill="1" applyBorder="1" applyAlignment="1" applyProtection="1">
      <alignment horizontal="left" vertical="center" indent="1"/>
      <protection hidden="1"/>
    </xf>
    <xf numFmtId="0" fontId="9" fillId="19" borderId="13" xfId="55" applyFont="1" applyFill="1" applyBorder="1" applyAlignment="1" applyProtection="1">
      <alignment horizontal="center" vertical="center" wrapText="1"/>
      <protection hidden="1"/>
    </xf>
    <xf numFmtId="0" fontId="9" fillId="19" borderId="23" xfId="55" applyFont="1" applyFill="1" applyBorder="1" applyAlignment="1" applyProtection="1">
      <alignment horizontal="center" vertical="center" wrapText="1"/>
      <protection hidden="1"/>
    </xf>
    <xf numFmtId="0" fontId="9" fillId="19" borderId="23" xfId="54" applyFont="1" applyFill="1" applyBorder="1" applyAlignment="1" applyProtection="1">
      <alignment horizontal="left" vertical="center"/>
      <protection hidden="1"/>
    </xf>
    <xf numFmtId="0" fontId="9" fillId="19" borderId="23" xfId="49" applyFont="1" applyFill="1" applyBorder="1" applyAlignment="1" applyProtection="1">
      <alignment horizontal="center" vertical="center" wrapText="1"/>
      <protection hidden="1"/>
    </xf>
    <xf numFmtId="0" fontId="9" fillId="19" borderId="11" xfId="49" applyFont="1" applyFill="1" applyBorder="1" applyAlignment="1" applyProtection="1">
      <alignment horizontal="center" vertical="center" wrapText="1"/>
      <protection hidden="1"/>
    </xf>
    <xf numFmtId="0" fontId="37" fillId="19" borderId="25" xfId="49" applyFont="1" applyFill="1" applyBorder="1" applyAlignment="1" applyProtection="1">
      <alignment horizontal="left" vertical="center"/>
      <protection hidden="1"/>
    </xf>
    <xf numFmtId="0" fontId="37" fillId="19" borderId="14" xfId="49" applyFont="1" applyFill="1" applyBorder="1" applyAlignment="1" applyProtection="1">
      <alignment horizontal="left" vertical="center"/>
      <protection hidden="1"/>
    </xf>
    <xf numFmtId="0" fontId="11" fillId="19" borderId="20" xfId="49" applyFont="1" applyFill="1" applyBorder="1" applyAlignment="1" applyProtection="1">
      <alignment vertical="center"/>
      <protection hidden="1"/>
    </xf>
    <xf numFmtId="0" fontId="11" fillId="19" borderId="20" xfId="49" applyFont="1" applyFill="1" applyBorder="1" applyAlignment="1" applyProtection="1">
      <alignment horizontal="center" vertical="center"/>
      <protection hidden="1"/>
    </xf>
    <xf numFmtId="0" fontId="11" fillId="19" borderId="17" xfId="49" applyFont="1" applyFill="1" applyBorder="1" applyAlignment="1" applyProtection="1">
      <alignment horizontal="center" vertical="center"/>
      <protection hidden="1"/>
    </xf>
    <xf numFmtId="0" fontId="11" fillId="19" borderId="21" xfId="49" applyFont="1" applyFill="1" applyBorder="1" applyAlignment="1" applyProtection="1">
      <alignment horizontal="left" vertical="center" indent="2"/>
      <protection hidden="1"/>
    </xf>
    <xf numFmtId="0" fontId="11" fillId="19" borderId="0" xfId="49" applyFont="1" applyFill="1" applyBorder="1" applyAlignment="1" applyProtection="1">
      <alignment horizontal="center" vertical="center"/>
      <protection hidden="1"/>
    </xf>
    <xf numFmtId="0" fontId="11" fillId="19" borderId="22" xfId="49" applyFont="1" applyFill="1" applyBorder="1" applyAlignment="1" applyProtection="1">
      <alignment horizontal="center" vertical="center"/>
      <protection hidden="1"/>
    </xf>
    <xf numFmtId="0" fontId="11" fillId="19" borderId="25" xfId="49" applyFont="1" applyFill="1" applyBorder="1" applyAlignment="1" applyProtection="1">
      <alignment horizontal="right" vertical="center" wrapText="1"/>
      <protection hidden="1"/>
    </xf>
    <xf numFmtId="0" fontId="11" fillId="19" borderId="25" xfId="49" applyFont="1" applyFill="1" applyBorder="1" applyAlignment="1" applyProtection="1">
      <alignment horizontal="center" vertical="center"/>
      <protection hidden="1"/>
    </xf>
    <xf numFmtId="0" fontId="11" fillId="19" borderId="16" xfId="49" applyFont="1" applyFill="1" applyBorder="1" applyAlignment="1" applyProtection="1">
      <alignment vertical="center"/>
      <protection hidden="1"/>
    </xf>
    <xf numFmtId="0" fontId="11" fillId="19" borderId="25" xfId="49" applyFont="1" applyFill="1" applyBorder="1" applyAlignment="1" applyProtection="1">
      <alignment vertical="center"/>
      <protection hidden="1"/>
    </xf>
    <xf numFmtId="165" fontId="11" fillId="19" borderId="24" xfId="49" applyNumberFormat="1" applyFont="1" applyFill="1" applyBorder="1" applyAlignment="1" applyProtection="1">
      <alignment horizontal="left" indent="1"/>
      <protection hidden="1"/>
    </xf>
    <xf numFmtId="165" fontId="11" fillId="19" borderId="24" xfId="49" applyNumberFormat="1" applyFont="1" applyFill="1" applyBorder="1" applyAlignment="1" applyProtection="1">
      <alignment horizontal="left" vertical="top" indent="1"/>
      <protection hidden="1"/>
    </xf>
    <xf numFmtId="0" fontId="11" fillId="19" borderId="24" xfId="49" applyFont="1" applyFill="1" applyBorder="1" applyAlignment="1" applyProtection="1">
      <alignment horizontal="left" indent="1"/>
      <protection hidden="1"/>
    </xf>
    <xf numFmtId="0" fontId="11" fillId="19" borderId="24" xfId="49" applyFont="1" applyFill="1" applyBorder="1" applyAlignment="1" applyProtection="1">
      <alignment horizontal="left" vertical="top" indent="1"/>
      <protection hidden="1"/>
    </xf>
    <xf numFmtId="0" fontId="44" fillId="0" borderId="0" xfId="49" applyFont="1" applyBorder="1" applyAlignment="1" applyProtection="1">
      <alignment horizontal="left" vertical="center" wrapText="1" indent="1"/>
      <protection hidden="1"/>
    </xf>
    <xf numFmtId="0" fontId="42" fillId="0" borderId="0" xfId="55" applyFont="1" applyAlignment="1" applyProtection="1">
      <protection hidden="1"/>
    </xf>
    <xf numFmtId="0" fontId="42" fillId="0" borderId="0" xfId="55" applyFont="1" applyAlignment="1" applyProtection="1">
      <alignment vertical="top"/>
      <protection hidden="1"/>
    </xf>
    <xf numFmtId="0" fontId="9" fillId="20" borderId="0" xfId="49" applyFont="1" applyFill="1" applyAlignment="1" applyProtection="1">
      <alignment vertical="center"/>
      <protection hidden="1"/>
    </xf>
    <xf numFmtId="0" fontId="9" fillId="25" borderId="0" xfId="49" applyFont="1" applyFill="1" applyBorder="1" applyAlignment="1" applyProtection="1">
      <alignment horizontal="right" vertical="center" indent="1"/>
      <protection hidden="1"/>
    </xf>
    <xf numFmtId="0" fontId="11" fillId="19" borderId="19" xfId="49" applyFont="1" applyFill="1" applyBorder="1" applyAlignment="1" applyProtection="1">
      <alignment vertical="center"/>
      <protection hidden="1"/>
    </xf>
    <xf numFmtId="0" fontId="9" fillId="20" borderId="0" xfId="55" applyFont="1" applyFill="1" applyAlignment="1" applyProtection="1">
      <alignment vertical="center"/>
      <protection hidden="1"/>
    </xf>
    <xf numFmtId="0" fontId="45" fillId="17" borderId="15" xfId="55" applyFont="1" applyFill="1" applyBorder="1" applyAlignment="1" applyProtection="1">
      <alignment horizontal="center" vertical="center"/>
      <protection hidden="1"/>
    </xf>
    <xf numFmtId="0" fontId="45" fillId="17" borderId="15" xfId="55" applyFont="1" applyFill="1" applyBorder="1" applyAlignment="1" applyProtection="1">
      <alignment horizontal="left" vertical="center" indent="1"/>
      <protection hidden="1"/>
    </xf>
    <xf numFmtId="1" fontId="9" fillId="0" borderId="24" xfId="49" applyNumberFormat="1" applyFont="1" applyFill="1" applyBorder="1" applyAlignment="1" applyProtection="1">
      <alignment horizontal="right" vertical="center" indent="1"/>
      <protection hidden="1"/>
    </xf>
    <xf numFmtId="0" fontId="9" fillId="0" borderId="18" xfId="49" applyFont="1" applyBorder="1" applyAlignment="1" applyProtection="1">
      <alignment vertical="center"/>
      <protection hidden="1"/>
    </xf>
    <xf numFmtId="0" fontId="37" fillId="0" borderId="0" xfId="49" applyFont="1" applyBorder="1" applyAlignment="1" applyProtection="1">
      <alignment horizontal="left" vertical="center" indent="1"/>
      <protection hidden="1"/>
    </xf>
    <xf numFmtId="0" fontId="37" fillId="0" borderId="0" xfId="49" applyFont="1" applyAlignment="1" applyProtection="1">
      <alignment horizontal="left" indent="1"/>
      <protection hidden="1"/>
    </xf>
    <xf numFmtId="10" fontId="9" fillId="0" borderId="24" xfId="49" applyNumberFormat="1" applyFont="1" applyFill="1" applyBorder="1" applyAlignment="1" applyProtection="1">
      <alignment horizontal="right" vertical="center" indent="1"/>
      <protection hidden="1"/>
    </xf>
    <xf numFmtId="0" fontId="9" fillId="19" borderId="21" xfId="55" applyFont="1" applyFill="1" applyBorder="1" applyAlignment="1" applyProtection="1">
      <alignment horizontal="left" vertical="center" indent="1"/>
      <protection hidden="1"/>
    </xf>
    <xf numFmtId="0" fontId="37" fillId="19" borderId="0" xfId="49" applyNumberFormat="1" applyFont="1" applyFill="1" applyBorder="1" applyAlignment="1" applyProtection="1">
      <alignment horizontal="left" vertical="center" indent="1"/>
      <protection hidden="1"/>
    </xf>
    <xf numFmtId="165" fontId="37" fillId="19" borderId="12" xfId="49" applyNumberFormat="1" applyFont="1" applyFill="1" applyBorder="1" applyAlignment="1" applyProtection="1">
      <alignment horizontal="left" wrapText="1" indent="1"/>
      <protection hidden="1"/>
    </xf>
    <xf numFmtId="14" fontId="9" fillId="18" borderId="15" xfId="49" applyNumberFormat="1" applyFont="1" applyFill="1" applyBorder="1" applyAlignment="1" applyProtection="1">
      <alignment horizontal="center" vertical="center" textRotation="90"/>
      <protection locked="0"/>
    </xf>
    <xf numFmtId="0" fontId="5" fillId="0" borderId="15" xfId="55" applyBorder="1" applyAlignment="1" applyProtection="1">
      <alignment horizontal="center" vertical="center"/>
      <protection hidden="1"/>
    </xf>
    <xf numFmtId="0" fontId="9" fillId="0" borderId="12" xfId="49" applyFont="1" applyFill="1" applyBorder="1" applyAlignment="1" applyProtection="1">
      <alignment horizontal="left" vertical="center" indent="1"/>
      <protection hidden="1"/>
    </xf>
    <xf numFmtId="0" fontId="9" fillId="0" borderId="12" xfId="49" applyNumberFormat="1" applyFont="1" applyFill="1" applyBorder="1" applyAlignment="1" applyProtection="1">
      <alignment horizontal="right" vertical="center" indent="1"/>
      <protection hidden="1"/>
    </xf>
    <xf numFmtId="0" fontId="9" fillId="0" borderId="12" xfId="49" applyNumberFormat="1" applyFont="1" applyFill="1" applyBorder="1" applyAlignment="1" applyProtection="1">
      <alignment horizontal="center" vertical="center"/>
      <protection hidden="1"/>
    </xf>
    <xf numFmtId="167" fontId="9" fillId="0" borderId="18" xfId="49" applyNumberFormat="1" applyFont="1" applyFill="1" applyBorder="1" applyAlignment="1" applyProtection="1">
      <alignment horizontal="left" vertical="center" indent="1"/>
      <protection hidden="1"/>
    </xf>
    <xf numFmtId="0" fontId="46" fillId="26" borderId="0" xfId="49" applyFont="1" applyFill="1" applyBorder="1" applyAlignment="1" applyProtection="1">
      <alignment horizontal="right" vertical="center" indent="1"/>
      <protection hidden="1"/>
    </xf>
    <xf numFmtId="0" fontId="9" fillId="0" borderId="24" xfId="49" applyFont="1" applyFill="1" applyBorder="1" applyAlignment="1" applyProtection="1">
      <alignment horizontal="left" vertical="center" indent="1"/>
      <protection hidden="1"/>
    </xf>
    <xf numFmtId="0" fontId="9" fillId="18" borderId="16" xfId="49" applyNumberFormat="1" applyFont="1" applyFill="1" applyBorder="1" applyAlignment="1" applyProtection="1">
      <alignment horizontal="left" vertical="center" indent="1"/>
      <protection locked="0"/>
    </xf>
    <xf numFmtId="0" fontId="9" fillId="18" borderId="15" xfId="49" applyNumberFormat="1" applyFont="1" applyFill="1" applyBorder="1" applyAlignment="1" applyProtection="1">
      <alignment horizontal="left" vertical="center" indent="1"/>
      <protection locked="0"/>
    </xf>
    <xf numFmtId="0" fontId="10" fillId="18" borderId="15" xfId="56" applyNumberFormat="1" applyFont="1" applyFill="1" applyBorder="1" applyAlignment="1" applyProtection="1">
      <alignment horizontal="left" vertical="center" indent="1"/>
      <protection locked="0"/>
    </xf>
    <xf numFmtId="49" fontId="9" fillId="18" borderId="15" xfId="49" applyNumberFormat="1" applyFont="1" applyFill="1" applyBorder="1" applyAlignment="1" applyProtection="1">
      <alignment horizontal="left" vertical="center" indent="1"/>
      <protection locked="0"/>
    </xf>
    <xf numFmtId="1" fontId="9" fillId="18" borderId="15" xfId="49" applyNumberFormat="1" applyFont="1" applyFill="1" applyBorder="1" applyAlignment="1" applyProtection="1">
      <alignment horizontal="left" vertical="center" indent="1"/>
      <protection locked="0"/>
    </xf>
    <xf numFmtId="14" fontId="9" fillId="18" borderId="15" xfId="49" applyNumberFormat="1" applyFont="1" applyFill="1" applyBorder="1" applyAlignment="1" applyProtection="1">
      <alignment horizontal="right" vertical="center" indent="1"/>
      <protection locked="0"/>
    </xf>
    <xf numFmtId="1" fontId="9" fillId="18" borderId="15" xfId="49" applyNumberFormat="1" applyFont="1" applyFill="1" applyBorder="1" applyAlignment="1" applyProtection="1">
      <alignment horizontal="right" vertical="center" indent="1"/>
      <protection locked="0"/>
    </xf>
    <xf numFmtId="0" fontId="11" fillId="19" borderId="24" xfId="49" applyFont="1" applyFill="1" applyBorder="1" applyAlignment="1" applyProtection="1">
      <alignment horizontal="left" vertical="center" indent="1"/>
      <protection hidden="1"/>
    </xf>
    <xf numFmtId="165" fontId="11" fillId="19" borderId="24" xfId="49" applyNumberFormat="1" applyFont="1" applyFill="1" applyBorder="1" applyAlignment="1" applyProtection="1">
      <alignment horizontal="left" vertical="center" indent="1"/>
      <protection hidden="1"/>
    </xf>
    <xf numFmtId="0" fontId="11" fillId="19" borderId="21" xfId="49" applyFont="1" applyFill="1" applyBorder="1" applyAlignment="1" applyProtection="1">
      <alignment horizontal="left" vertical="center" indent="5"/>
      <protection hidden="1"/>
    </xf>
    <xf numFmtId="0" fontId="11" fillId="19" borderId="0" xfId="49" applyFont="1" applyFill="1" applyBorder="1" applyAlignment="1" applyProtection="1">
      <alignment vertical="center"/>
      <protection hidden="1"/>
    </xf>
    <xf numFmtId="167" fontId="9" fillId="0" borderId="24" xfId="49" applyNumberFormat="1" applyFont="1" applyFill="1" applyBorder="1" applyAlignment="1" applyProtection="1">
      <alignment horizontal="left" vertical="center" indent="1"/>
      <protection hidden="1"/>
    </xf>
    <xf numFmtId="0" fontId="9" fillId="0" borderId="24" xfId="49" applyFont="1" applyBorder="1" applyAlignment="1" applyProtection="1">
      <alignment vertical="center"/>
      <protection hidden="1"/>
    </xf>
    <xf numFmtId="0" fontId="5" fillId="0" borderId="14" xfId="55" applyFont="1" applyFill="1" applyBorder="1" applyAlignment="1">
      <alignment horizontal="left" vertical="center" indent="1"/>
    </xf>
    <xf numFmtId="49" fontId="5" fillId="0" borderId="16" xfId="55" applyNumberFormat="1" applyFont="1" applyFill="1" applyBorder="1" applyAlignment="1">
      <alignment horizontal="left" vertical="center" indent="1"/>
    </xf>
    <xf numFmtId="0" fontId="11" fillId="19" borderId="20" xfId="49" applyFont="1" applyFill="1" applyBorder="1" applyAlignment="1" applyProtection="1">
      <alignment horizontal="right" vertical="center" wrapText="1"/>
      <protection hidden="1"/>
    </xf>
    <xf numFmtId="0" fontId="37" fillId="19" borderId="20" xfId="49" applyFont="1" applyFill="1" applyBorder="1" applyAlignment="1" applyProtection="1">
      <alignment horizontal="left" vertical="center"/>
      <protection hidden="1"/>
    </xf>
    <xf numFmtId="0" fontId="37" fillId="19" borderId="17" xfId="49" applyFont="1" applyFill="1" applyBorder="1" applyAlignment="1" applyProtection="1">
      <alignment horizontal="left" vertical="center"/>
      <protection hidden="1"/>
    </xf>
    <xf numFmtId="0" fontId="11" fillId="19" borderId="12" xfId="49" applyFont="1" applyFill="1" applyBorder="1" applyAlignment="1" applyProtection="1">
      <alignment horizontal="center" vertical="center" wrapText="1"/>
      <protection hidden="1"/>
    </xf>
    <xf numFmtId="166" fontId="11" fillId="19" borderId="12" xfId="49" applyNumberFormat="1" applyFont="1" applyFill="1" applyBorder="1" applyAlignment="1" applyProtection="1">
      <alignment horizontal="center" vertical="top" wrapText="1"/>
      <protection hidden="1"/>
    </xf>
    <xf numFmtId="0" fontId="9" fillId="20" borderId="0" xfId="49" applyFont="1" applyFill="1" applyBorder="1" applyAlignment="1" applyProtection="1">
      <alignment horizontal="center" vertical="center"/>
      <protection hidden="1"/>
    </xf>
    <xf numFmtId="0" fontId="37" fillId="0" borderId="0" xfId="49" applyFont="1" applyAlignment="1" applyProtection="1">
      <alignment horizontal="left" vertical="center" indent="1"/>
      <protection hidden="1"/>
    </xf>
    <xf numFmtId="0" fontId="9" fillId="20" borderId="0" xfId="49" applyFont="1" applyFill="1" applyAlignment="1" applyProtection="1">
      <alignment horizontal="center" vertical="center"/>
      <protection hidden="1"/>
    </xf>
    <xf numFmtId="10" fontId="46" fillId="26" borderId="0" xfId="49" applyNumberFormat="1" applyFont="1" applyFill="1" applyBorder="1" applyAlignment="1" applyProtection="1">
      <alignment horizontal="right" vertical="center" indent="1"/>
      <protection hidden="1"/>
    </xf>
    <xf numFmtId="10" fontId="9" fillId="25" borderId="0" xfId="49" applyNumberFormat="1" applyFont="1" applyFill="1" applyBorder="1" applyAlignment="1" applyProtection="1">
      <alignment horizontal="right" vertical="center" indent="1"/>
      <protection hidden="1"/>
    </xf>
    <xf numFmtId="0" fontId="11" fillId="19" borderId="24" xfId="49" applyNumberFormat="1" applyFont="1" applyFill="1" applyBorder="1" applyAlignment="1" applyProtection="1">
      <alignment horizontal="center" vertical="center" wrapText="1"/>
      <protection hidden="1"/>
    </xf>
    <xf numFmtId="0" fontId="9" fillId="28" borderId="0" xfId="49" applyFont="1" applyFill="1" applyAlignment="1" applyProtection="1">
      <alignment vertical="center"/>
      <protection hidden="1"/>
    </xf>
    <xf numFmtId="0" fontId="9" fillId="28" borderId="0" xfId="49" applyFont="1" applyFill="1" applyBorder="1" applyAlignment="1" applyProtection="1">
      <alignment vertical="center"/>
      <protection hidden="1"/>
    </xf>
    <xf numFmtId="0" fontId="9" fillId="28" borderId="0" xfId="49" applyFont="1" applyFill="1" applyBorder="1" applyAlignment="1" applyProtection="1">
      <alignment horizontal="left" vertical="center" indent="1"/>
      <protection hidden="1"/>
    </xf>
    <xf numFmtId="0" fontId="9" fillId="27" borderId="0" xfId="49" applyFont="1" applyFill="1" applyAlignment="1" applyProtection="1">
      <alignment horizontal="left" vertical="center" indent="1"/>
      <protection hidden="1"/>
    </xf>
    <xf numFmtId="0" fontId="5" fillId="0" borderId="0" xfId="55" applyAlignment="1" applyProtection="1">
      <alignment horizontal="left" vertical="center" indent="1"/>
      <protection hidden="1"/>
    </xf>
    <xf numFmtId="0" fontId="9" fillId="19" borderId="13" xfId="55" applyFont="1" applyFill="1" applyBorder="1" applyAlignment="1" applyProtection="1">
      <alignment horizontal="left" vertical="center" indent="1"/>
      <protection hidden="1"/>
    </xf>
    <xf numFmtId="0" fontId="11" fillId="19" borderId="18" xfId="49" applyFont="1" applyFill="1" applyBorder="1" applyAlignment="1" applyProtection="1">
      <alignment horizontal="left" indent="1"/>
      <protection hidden="1"/>
    </xf>
    <xf numFmtId="0" fontId="11" fillId="19" borderId="12" xfId="49" applyFont="1" applyFill="1" applyBorder="1" applyAlignment="1" applyProtection="1">
      <alignment horizontal="left" vertical="top" indent="1"/>
      <protection hidden="1"/>
    </xf>
    <xf numFmtId="165" fontId="11" fillId="19" borderId="18" xfId="49" applyNumberFormat="1" applyFont="1" applyFill="1" applyBorder="1" applyAlignment="1" applyProtection="1">
      <alignment horizontal="left" indent="1"/>
      <protection hidden="1"/>
    </xf>
    <xf numFmtId="165" fontId="11" fillId="19" borderId="12" xfId="49" applyNumberFormat="1" applyFont="1" applyFill="1" applyBorder="1" applyAlignment="1" applyProtection="1">
      <alignment horizontal="left" vertical="top" indent="1"/>
      <protection hidden="1"/>
    </xf>
    <xf numFmtId="0" fontId="49" fillId="20" borderId="0" xfId="49" applyFont="1" applyFill="1" applyAlignment="1" applyProtection="1">
      <alignment vertical="center"/>
      <protection hidden="1"/>
    </xf>
    <xf numFmtId="0" fontId="49" fillId="20" borderId="0" xfId="55" applyFont="1" applyFill="1" applyAlignment="1" applyProtection="1">
      <alignment vertical="center"/>
      <protection hidden="1"/>
    </xf>
    <xf numFmtId="49" fontId="9" fillId="18" borderId="14" xfId="49" applyNumberFormat="1" applyFont="1" applyFill="1" applyBorder="1" applyAlignment="1" applyProtection="1">
      <alignment horizontal="left" vertical="center" indent="1"/>
      <protection locked="0"/>
    </xf>
    <xf numFmtId="3" fontId="9" fillId="19" borderId="15" xfId="0" applyNumberFormat="1" applyFont="1" applyFill="1" applyBorder="1" applyAlignment="1" applyProtection="1">
      <alignment horizontal="center" vertical="center"/>
      <protection hidden="1"/>
    </xf>
    <xf numFmtId="167" fontId="9" fillId="0" borderId="15" xfId="49" applyNumberFormat="1" applyFont="1" applyBorder="1" applyAlignment="1" applyProtection="1">
      <alignment horizontal="left" vertical="center" indent="1"/>
      <protection hidden="1"/>
    </xf>
    <xf numFmtId="49" fontId="9" fillId="18" borderId="15" xfId="49" applyNumberFormat="1" applyFont="1" applyFill="1" applyBorder="1" applyAlignment="1" applyProtection="1">
      <alignment horizontal="left" vertical="center" wrapText="1" indent="1"/>
      <protection locked="0"/>
    </xf>
    <xf numFmtId="0" fontId="9" fillId="29" borderId="0" xfId="49" applyFont="1" applyFill="1" applyAlignment="1" applyProtection="1">
      <alignment horizontal="left" vertical="center" indent="1"/>
      <protection hidden="1"/>
    </xf>
    <xf numFmtId="0" fontId="9" fillId="29" borderId="0" xfId="49" applyFont="1" applyFill="1" applyAlignment="1" applyProtection="1">
      <alignment vertical="center"/>
      <protection hidden="1"/>
    </xf>
    <xf numFmtId="0" fontId="9" fillId="29" borderId="0" xfId="49" applyFont="1" applyFill="1" applyAlignment="1" applyProtection="1">
      <alignment horizontal="left" indent="1"/>
      <protection hidden="1"/>
    </xf>
    <xf numFmtId="0" fontId="11" fillId="29" borderId="0" xfId="49" applyFont="1" applyFill="1" applyAlignment="1" applyProtection="1">
      <alignment horizontal="left" wrapText="1" indent="1"/>
      <protection hidden="1"/>
    </xf>
    <xf numFmtId="0" fontId="9" fillId="28" borderId="0" xfId="55" applyFont="1" applyFill="1" applyAlignment="1" applyProtection="1">
      <alignment vertical="center"/>
      <protection hidden="1"/>
    </xf>
    <xf numFmtId="0" fontId="11" fillId="28" borderId="0" xfId="49" applyFont="1" applyFill="1" applyBorder="1" applyAlignment="1" applyProtection="1">
      <alignment horizontal="left" wrapText="1" indent="1"/>
      <protection hidden="1"/>
    </xf>
    <xf numFmtId="0" fontId="11" fillId="27" borderId="0" xfId="49" applyFont="1" applyFill="1" applyAlignment="1" applyProtection="1">
      <alignment horizontal="left" indent="1"/>
      <protection hidden="1"/>
    </xf>
    <xf numFmtId="0" fontId="46" fillId="26" borderId="0" xfId="49" applyFont="1" applyFill="1" applyAlignment="1" applyProtection="1">
      <alignment vertical="center"/>
      <protection hidden="1"/>
    </xf>
    <xf numFmtId="0" fontId="46" fillId="26" borderId="0" xfId="49" applyFont="1" applyFill="1" applyAlignment="1" applyProtection="1">
      <alignment horizontal="right" vertical="center" indent="1"/>
      <protection hidden="1"/>
    </xf>
    <xf numFmtId="0" fontId="9" fillId="29" borderId="0" xfId="49" applyFont="1" applyFill="1" applyBorder="1" applyAlignment="1" applyProtection="1">
      <alignment horizontal="center" vertical="center"/>
      <protection hidden="1"/>
    </xf>
    <xf numFmtId="0" fontId="46" fillId="30" borderId="0" xfId="49" applyNumberFormat="1" applyFont="1" applyFill="1" applyAlignment="1">
      <alignment horizontal="left" vertical="center" indent="1"/>
    </xf>
    <xf numFmtId="0" fontId="9" fillId="23" borderId="0" xfId="49" applyFont="1" applyFill="1" applyAlignment="1">
      <alignment horizontal="left" vertical="center" indent="1"/>
    </xf>
    <xf numFmtId="0" fontId="45" fillId="20" borderId="15" xfId="55" applyFont="1" applyFill="1" applyBorder="1" applyAlignment="1" applyProtection="1">
      <alignment horizontal="left" vertical="center" indent="1"/>
      <protection hidden="1"/>
    </xf>
    <xf numFmtId="0" fontId="45" fillId="27" borderId="15" xfId="55" applyFont="1" applyFill="1" applyBorder="1" applyAlignment="1" applyProtection="1">
      <alignment horizontal="left" vertical="center" indent="1"/>
      <protection hidden="1"/>
    </xf>
    <xf numFmtId="0" fontId="5" fillId="20" borderId="15" xfId="55" applyFont="1" applyFill="1" applyBorder="1" applyAlignment="1" applyProtection="1">
      <alignment horizontal="left" vertical="center" indent="1"/>
      <protection hidden="1"/>
    </xf>
    <xf numFmtId="0" fontId="5" fillId="27" borderId="15" xfId="55" applyFill="1" applyBorder="1" applyAlignment="1" applyProtection="1">
      <alignment horizontal="left" vertical="center" indent="1"/>
      <protection hidden="1"/>
    </xf>
    <xf numFmtId="0" fontId="9" fillId="29" borderId="0" xfId="49" applyFont="1" applyFill="1" applyAlignment="1" applyProtection="1">
      <alignment horizontal="center" vertical="center"/>
      <protection hidden="1"/>
    </xf>
    <xf numFmtId="0" fontId="11" fillId="25" borderId="0" xfId="49" applyFont="1" applyFill="1" applyBorder="1" applyAlignment="1" applyProtection="1">
      <alignment horizontal="right" indent="1"/>
      <protection hidden="1"/>
    </xf>
    <xf numFmtId="0" fontId="48" fillId="26" borderId="0" xfId="49" applyFont="1" applyFill="1" applyBorder="1" applyAlignment="1" applyProtection="1">
      <alignment horizontal="right" indent="1"/>
      <protection hidden="1"/>
    </xf>
    <xf numFmtId="0" fontId="48" fillId="26" borderId="0" xfId="49" applyFont="1" applyFill="1" applyBorder="1" applyAlignment="1" applyProtection="1">
      <alignment horizontal="right" wrapText="1" indent="1"/>
      <protection hidden="1"/>
    </xf>
    <xf numFmtId="0" fontId="11" fillId="25" borderId="0" xfId="49" applyFont="1" applyFill="1" applyBorder="1" applyAlignment="1" applyProtection="1">
      <alignment horizontal="right" wrapText="1" indent="1"/>
      <protection hidden="1"/>
    </xf>
    <xf numFmtId="0" fontId="9" fillId="27" borderId="0" xfId="55" applyFont="1" applyFill="1" applyAlignment="1" applyProtection="1">
      <alignment horizontal="left" vertical="center" indent="1"/>
      <protection hidden="1"/>
    </xf>
    <xf numFmtId="0" fontId="9" fillId="0" borderId="0" xfId="49" applyFont="1" applyAlignment="1" applyProtection="1">
      <alignment horizontal="left" vertical="center" indent="1"/>
      <protection hidden="1"/>
    </xf>
    <xf numFmtId="0" fontId="11" fillId="19" borderId="19" xfId="49" applyFont="1" applyFill="1" applyBorder="1" applyAlignment="1" applyProtection="1">
      <alignment horizontal="left" vertical="center" indent="9"/>
      <protection hidden="1"/>
    </xf>
    <xf numFmtId="0" fontId="11" fillId="19" borderId="21" xfId="49" applyFont="1" applyFill="1" applyBorder="1" applyAlignment="1" applyProtection="1">
      <alignment horizontal="left" indent="2"/>
      <protection hidden="1"/>
    </xf>
    <xf numFmtId="0" fontId="11" fillId="19" borderId="0" xfId="49" applyFont="1" applyFill="1" applyBorder="1" applyAlignment="1" applyProtection="1">
      <alignment horizontal="left" vertical="top" indent="3"/>
      <protection hidden="1"/>
    </xf>
    <xf numFmtId="0" fontId="11" fillId="19" borderId="21" xfId="49" applyFont="1" applyFill="1" applyBorder="1" applyAlignment="1" applyProtection="1">
      <alignment horizontal="left" vertical="center" indent="3"/>
      <protection hidden="1"/>
    </xf>
    <xf numFmtId="0" fontId="10" fillId="18" borderId="15" xfId="49" applyNumberFormat="1" applyFont="1" applyFill="1" applyBorder="1" applyAlignment="1" applyProtection="1">
      <alignment horizontal="center" vertical="center"/>
      <protection locked="0"/>
    </xf>
    <xf numFmtId="0" fontId="11" fillId="18" borderId="15" xfId="49" applyNumberFormat="1" applyFont="1" applyFill="1" applyBorder="1" applyAlignment="1" applyProtection="1">
      <alignment horizontal="center" vertical="center"/>
      <protection locked="0"/>
    </xf>
    <xf numFmtId="1" fontId="11" fillId="18" borderId="15" xfId="49" applyNumberFormat="1" applyFont="1" applyFill="1" applyBorder="1" applyAlignment="1" applyProtection="1">
      <alignment horizontal="center" vertical="center"/>
      <protection locked="0"/>
    </xf>
    <xf numFmtId="0" fontId="9" fillId="18" borderId="25" xfId="56" applyNumberFormat="1" applyFont="1" applyFill="1" applyBorder="1" applyAlignment="1" applyProtection="1">
      <alignment horizontal="left" vertical="center"/>
      <protection hidden="1"/>
    </xf>
    <xf numFmtId="49" fontId="9" fillId="19" borderId="0" xfId="55" applyNumberFormat="1" applyFont="1" applyFill="1" applyBorder="1" applyAlignment="1" applyProtection="1">
      <alignment horizontal="right" vertical="center"/>
      <protection hidden="1"/>
    </xf>
    <xf numFmtId="0" fontId="9" fillId="19" borderId="0" xfId="49" applyFont="1" applyFill="1" applyBorder="1" applyAlignment="1" applyProtection="1">
      <alignment horizontal="right" vertical="center"/>
      <protection hidden="1"/>
    </xf>
    <xf numFmtId="0" fontId="9" fillId="19" borderId="0" xfId="55" applyFont="1" applyFill="1" applyBorder="1" applyAlignment="1" applyProtection="1">
      <alignment horizontal="left" vertical="center"/>
      <protection hidden="1"/>
    </xf>
    <xf numFmtId="0" fontId="9" fillId="19" borderId="0" xfId="55" applyFont="1" applyFill="1" applyBorder="1" applyAlignment="1" applyProtection="1">
      <alignment horizontal="center" vertical="center"/>
      <protection hidden="1"/>
    </xf>
    <xf numFmtId="0" fontId="9" fillId="20" borderId="0" xfId="0" applyFont="1" applyFill="1" applyAlignment="1" applyProtection="1">
      <alignment vertical="center"/>
      <protection hidden="1"/>
    </xf>
    <xf numFmtId="0" fontId="9" fillId="20" borderId="0" xfId="55" applyFont="1" applyFill="1" applyAlignment="1" applyProtection="1">
      <alignment horizontal="right" vertical="center" indent="1"/>
      <protection hidden="1"/>
    </xf>
    <xf numFmtId="0" fontId="48" fillId="26" borderId="0" xfId="49" applyFont="1" applyFill="1" applyAlignment="1" applyProtection="1">
      <alignment horizontal="center" vertical="center"/>
      <protection hidden="1"/>
    </xf>
    <xf numFmtId="0" fontId="11" fillId="20" borderId="0" xfId="49" applyFont="1" applyFill="1" applyAlignment="1" applyProtection="1">
      <alignment horizontal="center" vertical="center"/>
      <protection hidden="1"/>
    </xf>
    <xf numFmtId="0" fontId="9" fillId="20" borderId="0" xfId="49" applyFont="1" applyFill="1" applyBorder="1" applyAlignment="1" applyProtection="1">
      <alignment vertical="center"/>
      <protection hidden="1"/>
    </xf>
    <xf numFmtId="0" fontId="11" fillId="25" borderId="0" xfId="49" applyFont="1" applyFill="1" applyBorder="1" applyAlignment="1" applyProtection="1">
      <alignment horizontal="right" vertical="center" indent="1"/>
      <protection hidden="1"/>
    </xf>
    <xf numFmtId="14" fontId="11" fillId="25" borderId="0" xfId="49" applyNumberFormat="1" applyFont="1" applyFill="1" applyBorder="1" applyAlignment="1" applyProtection="1">
      <alignment horizontal="center" vertical="center" textRotation="90"/>
      <protection hidden="1"/>
    </xf>
    <xf numFmtId="0" fontId="39" fillId="20" borderId="0" xfId="49" applyFont="1" applyFill="1" applyBorder="1" applyAlignment="1" applyProtection="1">
      <alignment horizontal="right" vertical="center" indent="1"/>
      <protection hidden="1"/>
    </xf>
    <xf numFmtId="0" fontId="11" fillId="20" borderId="0" xfId="49" applyFont="1" applyFill="1" applyBorder="1" applyAlignment="1" applyProtection="1">
      <alignment horizontal="right" vertical="center" indent="1"/>
      <protection hidden="1"/>
    </xf>
    <xf numFmtId="0" fontId="9" fillId="20" borderId="0" xfId="49" applyFont="1" applyFill="1" applyBorder="1" applyAlignment="1" applyProtection="1">
      <alignment horizontal="right" vertical="center" indent="1"/>
      <protection hidden="1"/>
    </xf>
    <xf numFmtId="0" fontId="9" fillId="20" borderId="0" xfId="55" applyFont="1" applyFill="1" applyAlignment="1" applyProtection="1">
      <alignment horizontal="center" vertical="center"/>
      <protection hidden="1"/>
    </xf>
    <xf numFmtId="14" fontId="46" fillId="25" borderId="0" xfId="55" applyNumberFormat="1" applyFont="1" applyFill="1" applyAlignment="1" applyProtection="1">
      <alignment horizontal="center" vertical="center"/>
      <protection hidden="1"/>
    </xf>
    <xf numFmtId="14" fontId="9" fillId="25" borderId="0" xfId="55" applyNumberFormat="1" applyFont="1" applyFill="1" applyAlignment="1" applyProtection="1">
      <alignment horizontal="center" vertical="center"/>
      <protection hidden="1"/>
    </xf>
    <xf numFmtId="0" fontId="47" fillId="19" borderId="0" xfId="49" applyFont="1" applyFill="1" applyBorder="1" applyAlignment="1" applyProtection="1">
      <alignment horizontal="center" vertical="center" wrapText="1"/>
      <protection hidden="1"/>
    </xf>
    <xf numFmtId="14" fontId="51" fillId="25" borderId="0" xfId="55" applyNumberFormat="1" applyFont="1" applyFill="1" applyAlignment="1" applyProtection="1">
      <alignment horizontal="center" vertical="center"/>
      <protection hidden="1"/>
    </xf>
    <xf numFmtId="0" fontId="44" fillId="19" borderId="0" xfId="49" applyFont="1" applyFill="1" applyBorder="1" applyAlignment="1" applyProtection="1">
      <alignment horizontal="left" vertical="center" indent="2"/>
      <protection hidden="1"/>
    </xf>
    <xf numFmtId="0" fontId="47" fillId="19" borderId="0" xfId="49" applyNumberFormat="1" applyFont="1" applyFill="1" applyBorder="1" applyAlignment="1" applyProtection="1">
      <alignment horizontal="left" vertical="center" indent="5"/>
      <protection hidden="1"/>
    </xf>
    <xf numFmtId="0" fontId="52" fillId="20" borderId="0" xfId="55" applyFont="1" applyFill="1" applyAlignment="1" applyProtection="1">
      <alignment horizontal="center" vertical="center"/>
      <protection hidden="1"/>
    </xf>
    <xf numFmtId="167" fontId="9" fillId="0" borderId="21" xfId="49" applyNumberFormat="1" applyFont="1" applyFill="1" applyBorder="1" applyAlignment="1" applyProtection="1">
      <alignment horizontal="left" vertical="center" indent="1"/>
      <protection hidden="1"/>
    </xf>
    <xf numFmtId="167" fontId="9" fillId="0" borderId="22" xfId="49" applyNumberFormat="1" applyFont="1" applyFill="1" applyBorder="1" applyAlignment="1" applyProtection="1">
      <alignment horizontal="left" vertical="center" indent="1"/>
      <protection hidden="1"/>
    </xf>
    <xf numFmtId="167" fontId="9" fillId="0" borderId="25" xfId="49" applyNumberFormat="1" applyFont="1" applyFill="1" applyBorder="1" applyAlignment="1" applyProtection="1">
      <alignment horizontal="left" vertical="center" indent="1"/>
      <protection hidden="1"/>
    </xf>
    <xf numFmtId="167" fontId="9" fillId="0" borderId="0" xfId="49" applyNumberFormat="1" applyFont="1" applyFill="1" applyBorder="1" applyAlignment="1" applyProtection="1">
      <alignment horizontal="left" vertical="center" indent="1"/>
      <protection hidden="1"/>
    </xf>
    <xf numFmtId="167" fontId="9" fillId="0" borderId="12" xfId="49" applyNumberFormat="1" applyFont="1" applyFill="1" applyBorder="1" applyAlignment="1" applyProtection="1">
      <alignment horizontal="left" vertical="center" indent="1"/>
      <protection hidden="1"/>
    </xf>
    <xf numFmtId="0" fontId="44" fillId="0" borderId="25" xfId="49" applyFont="1" applyBorder="1" applyAlignment="1" applyProtection="1">
      <alignment horizontal="left" vertical="center" wrapText="1" indent="1"/>
      <protection hidden="1"/>
    </xf>
    <xf numFmtId="0" fontId="9" fillId="0" borderId="20" xfId="49" applyFont="1" applyBorder="1" applyAlignment="1" applyProtection="1">
      <alignment vertical="center"/>
      <protection hidden="1"/>
    </xf>
    <xf numFmtId="0" fontId="3" fillId="18" borderId="15" xfId="55" applyFont="1" applyFill="1" applyBorder="1" applyAlignment="1" applyProtection="1">
      <alignment horizontal="left" vertical="center" indent="1"/>
      <protection locked="0"/>
    </xf>
    <xf numFmtId="0" fontId="47" fillId="19" borderId="0" xfId="55" quotePrefix="1" applyFont="1" applyFill="1" applyBorder="1" applyAlignment="1" applyProtection="1">
      <alignment horizontal="left" vertical="center"/>
      <protection hidden="1"/>
    </xf>
    <xf numFmtId="0" fontId="10" fillId="31" borderId="16" xfId="40" applyNumberFormat="1" applyFont="1" applyFill="1" applyBorder="1" applyAlignment="1" applyProtection="1">
      <alignment horizontal="left" vertical="center" indent="1"/>
      <protection hidden="1"/>
    </xf>
    <xf numFmtId="0" fontId="32" fillId="31" borderId="25" xfId="40" applyNumberFormat="1" applyFill="1" applyBorder="1" applyAlignment="1" applyProtection="1">
      <alignment horizontal="center" vertical="center"/>
      <protection hidden="1"/>
    </xf>
    <xf numFmtId="0" fontId="32" fillId="31" borderId="14" xfId="40" applyNumberFormat="1" applyFill="1" applyBorder="1" applyAlignment="1" applyProtection="1">
      <alignment vertical="center"/>
      <protection hidden="1"/>
    </xf>
    <xf numFmtId="0" fontId="9" fillId="0" borderId="15" xfId="40" applyNumberFormat="1" applyFont="1" applyBorder="1" applyAlignment="1">
      <alignment horizontal="left" vertical="center" wrapText="1" indent="1"/>
    </xf>
    <xf numFmtId="0" fontId="32" fillId="0" borderId="0" xfId="40" applyNumberFormat="1" applyAlignment="1" applyProtection="1">
      <alignment horizontal="left" vertical="center" indent="1"/>
      <protection hidden="1"/>
    </xf>
    <xf numFmtId="0" fontId="10" fillId="17" borderId="15" xfId="40" applyNumberFormat="1" applyFont="1" applyFill="1" applyBorder="1" applyAlignment="1">
      <alignment horizontal="left" vertical="center" indent="1"/>
    </xf>
    <xf numFmtId="0" fontId="10" fillId="17" borderId="15" xfId="40" applyNumberFormat="1" applyFont="1" applyFill="1" applyBorder="1" applyAlignment="1">
      <alignment horizontal="center" vertical="center"/>
    </xf>
    <xf numFmtId="165" fontId="9" fillId="0" borderId="15" xfId="40" applyNumberFormat="1" applyFont="1" applyBorder="1" applyAlignment="1">
      <alignment horizontal="left" vertical="center" indent="1"/>
    </xf>
    <xf numFmtId="165" fontId="9" fillId="0" borderId="15" xfId="0" applyNumberFormat="1" applyFont="1" applyBorder="1" applyAlignment="1">
      <alignment horizontal="center" vertical="center"/>
    </xf>
    <xf numFmtId="165" fontId="9" fillId="0" borderId="15" xfId="40" applyNumberFormat="1" applyFont="1" applyBorder="1" applyAlignment="1">
      <alignment horizontal="center" vertical="center"/>
    </xf>
    <xf numFmtId="165" fontId="9" fillId="0" borderId="15" xfId="49" applyNumberFormat="1" applyFont="1" applyBorder="1" applyAlignment="1">
      <alignment horizontal="center" vertical="center"/>
    </xf>
    <xf numFmtId="0" fontId="39" fillId="0" borderId="0" xfId="40" applyNumberFormat="1" applyFont="1" applyAlignment="1" applyProtection="1">
      <alignment vertical="center"/>
      <protection hidden="1"/>
    </xf>
    <xf numFmtId="0" fontId="9" fillId="19" borderId="10" xfId="40" applyNumberFormat="1" applyFont="1" applyFill="1" applyBorder="1" applyAlignment="1" applyProtection="1">
      <alignment vertical="center"/>
      <protection hidden="1"/>
    </xf>
    <xf numFmtId="0" fontId="9" fillId="19" borderId="27" xfId="40" applyNumberFormat="1" applyFont="1" applyFill="1" applyBorder="1" applyAlignment="1" applyProtection="1">
      <alignment vertical="center"/>
      <protection hidden="1"/>
    </xf>
    <xf numFmtId="0" fontId="9" fillId="19" borderId="29" xfId="40" applyNumberFormat="1" applyFont="1" applyFill="1" applyBorder="1" applyAlignment="1" applyProtection="1">
      <alignment vertical="center"/>
      <protection hidden="1"/>
    </xf>
    <xf numFmtId="0" fontId="9" fillId="19" borderId="30" xfId="40" applyNumberFormat="1" applyFont="1" applyFill="1" applyBorder="1" applyAlignment="1" applyProtection="1">
      <alignment vertical="center"/>
      <protection hidden="1"/>
    </xf>
    <xf numFmtId="0" fontId="50" fillId="19" borderId="26" xfId="40" applyNumberFormat="1" applyFont="1" applyFill="1" applyBorder="1" applyAlignment="1" applyProtection="1">
      <alignment horizontal="left" indent="1"/>
      <protection hidden="1"/>
    </xf>
    <xf numFmtId="0" fontId="50" fillId="19" borderId="28" xfId="40" applyNumberFormat="1" applyFont="1" applyFill="1" applyBorder="1" applyAlignment="1" applyProtection="1">
      <alignment horizontal="left" vertical="top" indent="1"/>
      <protection hidden="1"/>
    </xf>
    <xf numFmtId="0" fontId="48" fillId="32" borderId="15" xfId="56" applyFont="1" applyFill="1" applyBorder="1" applyAlignment="1" applyProtection="1">
      <alignment horizontal="left" vertical="center" indent="1"/>
      <protection hidden="1"/>
    </xf>
    <xf numFmtId="0" fontId="48" fillId="32" borderId="15" xfId="56" applyNumberFormat="1" applyFont="1" applyFill="1" applyBorder="1" applyAlignment="1" applyProtection="1">
      <alignment horizontal="left" vertical="center" indent="1"/>
      <protection hidden="1"/>
    </xf>
    <xf numFmtId="0" fontId="9" fillId="0" borderId="0" xfId="56" applyFont="1" applyFill="1" applyAlignment="1" applyProtection="1">
      <alignment vertical="center"/>
      <protection hidden="1"/>
    </xf>
    <xf numFmtId="0" fontId="9" fillId="0" borderId="15" xfId="57" applyNumberFormat="1" applyFont="1" applyFill="1" applyBorder="1" applyAlignment="1" applyProtection="1">
      <alignment horizontal="left" vertical="center" indent="1"/>
      <protection hidden="1"/>
    </xf>
    <xf numFmtId="167" fontId="9" fillId="0" borderId="15" xfId="57" applyNumberFormat="1" applyFont="1" applyFill="1" applyBorder="1" applyAlignment="1" applyProtection="1">
      <alignment horizontal="left" vertical="center" indent="1"/>
      <protection hidden="1"/>
    </xf>
    <xf numFmtId="1" fontId="9" fillId="0" borderId="15" xfId="57" applyNumberFormat="1" applyFont="1" applyFill="1" applyBorder="1" applyAlignment="1" applyProtection="1">
      <alignment horizontal="left" vertical="center" indent="1"/>
      <protection hidden="1"/>
    </xf>
    <xf numFmtId="3" fontId="9" fillId="0" borderId="15" xfId="57" applyNumberFormat="1" applyFont="1" applyFill="1" applyBorder="1" applyAlignment="1" applyProtection="1">
      <alignment horizontal="right" vertical="center" indent="1"/>
      <protection hidden="1"/>
    </xf>
    <xf numFmtId="2" fontId="9" fillId="0" borderId="15" xfId="57" applyNumberFormat="1" applyFont="1" applyFill="1" applyBorder="1" applyAlignment="1" applyProtection="1">
      <alignment horizontal="right" vertical="center" indent="1"/>
      <protection hidden="1"/>
    </xf>
    <xf numFmtId="0" fontId="9" fillId="18" borderId="15" xfId="57" applyNumberFormat="1" applyFont="1" applyFill="1" applyBorder="1" applyAlignment="1" applyProtection="1">
      <alignment horizontal="left" vertical="center" indent="1"/>
      <protection locked="0"/>
    </xf>
    <xf numFmtId="0" fontId="9" fillId="0" borderId="0" xfId="49" applyFont="1" applyFill="1" applyAlignment="1" applyProtection="1">
      <alignment vertical="center"/>
      <protection hidden="1"/>
    </xf>
    <xf numFmtId="2" fontId="9" fillId="24" borderId="0" xfId="49" applyNumberFormat="1" applyFont="1" applyFill="1" applyAlignment="1">
      <alignment horizontal="right" vertical="center" indent="1"/>
    </xf>
    <xf numFmtId="0" fontId="9" fillId="19" borderId="0" xfId="55" applyFont="1" applyFill="1" applyBorder="1" applyAlignment="1" applyProtection="1">
      <alignment horizontal="right" vertical="center"/>
      <protection hidden="1"/>
    </xf>
    <xf numFmtId="2" fontId="9" fillId="18" borderId="15" xfId="49" applyNumberFormat="1" applyFont="1" applyFill="1" applyBorder="1" applyAlignment="1" applyProtection="1">
      <alignment horizontal="left" vertical="center" indent="1"/>
      <protection locked="0"/>
    </xf>
    <xf numFmtId="0" fontId="2" fillId="18" borderId="15" xfId="55" applyFont="1" applyFill="1" applyBorder="1" applyAlignment="1" applyProtection="1">
      <alignment horizontal="left" vertical="center" indent="1"/>
      <protection locked="0"/>
    </xf>
    <xf numFmtId="0" fontId="9" fillId="33" borderId="0" xfId="49" applyFont="1" applyFill="1" applyAlignment="1">
      <alignment vertical="center"/>
    </xf>
    <xf numFmtId="0" fontId="0" fillId="33" borderId="0" xfId="0" applyFill="1"/>
    <xf numFmtId="0" fontId="1" fillId="18" borderId="15" xfId="55" applyFont="1" applyFill="1" applyBorder="1" applyAlignment="1" applyProtection="1">
      <alignment horizontal="left" vertical="center" indent="1"/>
      <protection locked="0"/>
    </xf>
    <xf numFmtId="0" fontId="9" fillId="0" borderId="15" xfId="57" applyNumberFormat="1" applyFont="1" applyFill="1" applyBorder="1" applyAlignment="1" applyProtection="1">
      <alignment horizontal="right" vertical="center" indent="1"/>
      <protection hidden="1"/>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57" builtinId="8"/>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2 2 2" xfId="51"/>
    <cellStyle name="Standard 2 3" xfId="49"/>
    <cellStyle name="Standard 3" xfId="38"/>
    <cellStyle name="Standard 4" xfId="39"/>
    <cellStyle name="Standard 5" xfId="40"/>
    <cellStyle name="Standard 6" xfId="50"/>
    <cellStyle name="Standard 7" xfId="52"/>
    <cellStyle name="Standard 7 2" xfId="53"/>
    <cellStyle name="Standard 8" xfId="55"/>
    <cellStyle name="Standard_Antrag Weiterbildung 2 2" xfId="56"/>
    <cellStyle name="Standard_KMU-Bewertung 2" xfId="54"/>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10">
    <dxf>
      <fill>
        <patternFill>
          <bgColor rgb="FFFCD5B5"/>
        </patternFill>
      </fill>
    </dxf>
    <dxf>
      <fill>
        <patternFill>
          <bgColor rgb="FFFCD5B5"/>
        </patternFill>
      </fill>
    </dxf>
    <dxf>
      <fill>
        <patternFill>
          <bgColor rgb="FFFF0000"/>
        </patternFill>
      </fill>
    </dxf>
    <dxf>
      <font>
        <strike val="0"/>
        <color rgb="FFFF0000"/>
      </font>
    </dxf>
    <dxf>
      <font>
        <strike val="0"/>
        <color rgb="FF00B050"/>
      </font>
    </dxf>
    <dxf>
      <font>
        <b val="0"/>
        <i/>
        <strike val="0"/>
        <color rgb="FF0070C0"/>
      </font>
    </dxf>
    <dxf>
      <font>
        <strike val="0"/>
        <color theme="0" tint="-4.9989318521683403E-2"/>
      </font>
      <fill>
        <patternFill>
          <bgColor theme="0" tint="-4.9989318521683403E-2"/>
        </patternFill>
      </fill>
      <border>
        <left/>
        <right/>
        <top/>
        <bottom/>
        <vertical/>
        <horizontal/>
      </border>
    </dxf>
    <dxf>
      <font>
        <strike val="0"/>
        <color theme="0" tint="-4.9989318521683403E-2"/>
      </font>
      <fill>
        <patternFill>
          <bgColor theme="0" tint="-4.9989318521683403E-2"/>
        </patternFill>
      </fill>
      <border>
        <left/>
        <right/>
        <top/>
        <bottom/>
        <vertical/>
        <horizontal/>
      </border>
    </dxf>
    <dxf>
      <fill>
        <patternFill>
          <bgColor theme="0" tint="-0.14996795556505021"/>
        </patternFill>
      </fill>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s>
  <tableStyles count="1" defaultTableStyle="TableStyleMedium2" defaultPivotStyle="PivotStyleLight16">
    <tableStyle name="Tabellenformat 1" pivot="0" count="2">
      <tableStyleElement type="wholeTable" dxfId="9"/>
      <tableStyleElement type="headerRow"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color rgb="FFFFCCB5"/>
      <color rgb="FFFFFFCC"/>
      <color rgb="FFFFDA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57148</xdr:rowOff>
    </xdr:from>
    <xdr:to>
      <xdr:col>2</xdr:col>
      <xdr:colOff>485775</xdr:colOff>
      <xdr:row>2</xdr:row>
      <xdr:rowOff>183224</xdr:rowOff>
    </xdr:to>
    <xdr:pic>
      <xdr:nvPicPr>
        <xdr:cNvPr id="3" name="Grafik 2"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48"/>
          <a:ext cx="2514600" cy="507076"/>
        </a:xfrm>
        <a:prstGeom prst="rect">
          <a:avLst/>
        </a:prstGeom>
      </xdr:spPr>
    </xdr:pic>
    <xdr:clientData/>
  </xdr:twoCellAnchor>
  <xdr:twoCellAnchor editAs="oneCell">
    <xdr:from>
      <xdr:col>6</xdr:col>
      <xdr:colOff>958849</xdr:colOff>
      <xdr:row>0</xdr:row>
      <xdr:rowOff>0</xdr:rowOff>
    </xdr:from>
    <xdr:to>
      <xdr:col>11</xdr:col>
      <xdr:colOff>178093</xdr:colOff>
      <xdr:row>2</xdr:row>
      <xdr:rowOff>166130</xdr:rowOff>
    </xdr:to>
    <xdr:pic>
      <xdr:nvPicPr>
        <xdr:cNvPr id="5" name="Grafik 4"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5711824" y="0"/>
          <a:ext cx="3191169" cy="547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45</xdr:col>
      <xdr:colOff>317500</xdr:colOff>
      <xdr:row>0</xdr:row>
      <xdr:rowOff>69851</xdr:rowOff>
    </xdr:from>
    <xdr:to>
      <xdr:col>57</xdr:col>
      <xdr:colOff>374650</xdr:colOff>
      <xdr:row>3</xdr:row>
      <xdr:rowOff>5427</xdr:rowOff>
    </xdr:to>
    <xdr:pic>
      <xdr:nvPicPr>
        <xdr:cNvPr id="6" name="Grafik 5"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6025" y="69851"/>
          <a:ext cx="2514600" cy="507076"/>
        </a:xfrm>
        <a:prstGeom prst="rect">
          <a:avLst/>
        </a:prstGeom>
      </xdr:spPr>
    </xdr:pic>
    <xdr:clientData/>
  </xdr:twoCellAnchor>
  <xdr:twoCellAnchor editAs="oneCell">
    <xdr:from>
      <xdr:col>59</xdr:col>
      <xdr:colOff>381000</xdr:colOff>
      <xdr:row>0</xdr:row>
      <xdr:rowOff>0</xdr:rowOff>
    </xdr:from>
    <xdr:to>
      <xdr:col>64</xdr:col>
      <xdr:colOff>294</xdr:colOff>
      <xdr:row>3</xdr:row>
      <xdr:rowOff>13575</xdr:rowOff>
    </xdr:to>
    <xdr:pic>
      <xdr:nvPicPr>
        <xdr:cNvPr id="4" name="Grafik 3"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6511" r="2070" b="18213"/>
        <a:stretch/>
      </xdr:blipFill>
      <xdr:spPr>
        <a:xfrm>
          <a:off x="14306550" y="0"/>
          <a:ext cx="3191169" cy="585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69850</xdr:rowOff>
    </xdr:from>
    <xdr:to>
      <xdr:col>2</xdr:col>
      <xdr:colOff>314325</xdr:colOff>
      <xdr:row>3</xdr:row>
      <xdr:rowOff>5426</xdr:rowOff>
    </xdr:to>
    <xdr:pic>
      <xdr:nvPicPr>
        <xdr:cNvPr id="3" name="Grafik 2"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850"/>
          <a:ext cx="2514600" cy="507076"/>
        </a:xfrm>
        <a:prstGeom prst="rect">
          <a:avLst/>
        </a:prstGeom>
      </xdr:spPr>
    </xdr:pic>
    <xdr:clientData/>
  </xdr:twoCellAnchor>
  <xdr:twoCellAnchor editAs="oneCell">
    <xdr:from>
      <xdr:col>3</xdr:col>
      <xdr:colOff>222250</xdr:colOff>
      <xdr:row>0</xdr:row>
      <xdr:rowOff>0</xdr:rowOff>
    </xdr:from>
    <xdr:to>
      <xdr:col>5</xdr:col>
      <xdr:colOff>0</xdr:colOff>
      <xdr:row>2</xdr:row>
      <xdr:rowOff>166130</xdr:rowOff>
    </xdr:to>
    <xdr:pic>
      <xdr:nvPicPr>
        <xdr:cNvPr id="5" name="Grafik 4"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3127375" y="0"/>
          <a:ext cx="3187700" cy="5471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20"/>
  <sheetViews>
    <sheetView showGridLines="0" zoomScaleNormal="100" workbookViewId="0">
      <selection activeCell="A18" sqref="A18"/>
    </sheetView>
  </sheetViews>
  <sheetFormatPr baseColWidth="10" defaultColWidth="11.453125" defaultRowHeight="11.5" x14ac:dyDescent="0.25"/>
  <cols>
    <col min="1" max="1" width="10.7265625" style="1" customWidth="1"/>
    <col min="2" max="2" width="15.7265625" style="2" customWidth="1"/>
    <col min="3" max="3" width="70.7265625" style="1" customWidth="1"/>
    <col min="4" max="16384" width="11.453125" style="1"/>
  </cols>
  <sheetData>
    <row r="1" spans="1:3" ht="30" customHeight="1" thickBot="1" x14ac:dyDescent="0.3">
      <c r="A1" s="5" t="s">
        <v>0</v>
      </c>
      <c r="B1" s="4"/>
      <c r="C1" s="4"/>
    </row>
    <row r="2" spans="1:3" ht="30" customHeight="1" thickTop="1" x14ac:dyDescent="0.35">
      <c r="A2" s="240" t="s">
        <v>69</v>
      </c>
      <c r="B2" s="236"/>
      <c r="C2" s="237"/>
    </row>
    <row r="3" spans="1:3" ht="30" customHeight="1" thickBot="1" x14ac:dyDescent="0.3">
      <c r="A3" s="241" t="s">
        <v>70</v>
      </c>
      <c r="B3" s="238"/>
      <c r="C3" s="239"/>
    </row>
    <row r="4" spans="1:3" ht="15" customHeight="1" thickTop="1" x14ac:dyDescent="0.25">
      <c r="A4" s="235" t="str">
        <f>IF(AND(Aktenzeichen="",Anwesenheitsliste!BK17=0)," - öffentlich -"," - vertraulich -")</f>
        <v xml:space="preserve"> - öffentlich -</v>
      </c>
    </row>
    <row r="5" spans="1:3" ht="15" customHeight="1" x14ac:dyDescent="0.25"/>
    <row r="6" spans="1:3" ht="18" customHeight="1" x14ac:dyDescent="0.25">
      <c r="A6" s="224" t="s">
        <v>104</v>
      </c>
      <c r="B6" s="225"/>
      <c r="C6" s="226"/>
    </row>
    <row r="7" spans="1:3" s="3" customFormat="1" ht="18" customHeight="1" x14ac:dyDescent="0.25">
      <c r="A7" s="229" t="s">
        <v>1</v>
      </c>
      <c r="B7" s="230" t="s">
        <v>2</v>
      </c>
      <c r="C7" s="229" t="s">
        <v>3</v>
      </c>
    </row>
    <row r="8" spans="1:3" s="3" customFormat="1" ht="24" customHeight="1" x14ac:dyDescent="0.25">
      <c r="A8" s="231" t="s">
        <v>4</v>
      </c>
      <c r="B8" s="232">
        <v>44875</v>
      </c>
      <c r="C8" s="227" t="s">
        <v>5</v>
      </c>
    </row>
    <row r="9" spans="1:3" ht="24" customHeight="1" x14ac:dyDescent="0.25">
      <c r="A9" s="231" t="s">
        <v>102</v>
      </c>
      <c r="B9" s="233">
        <v>44887</v>
      </c>
      <c r="C9" s="227" t="s">
        <v>103</v>
      </c>
    </row>
    <row r="10" spans="1:3" ht="15" customHeight="1" x14ac:dyDescent="0.25">
      <c r="A10" s="228"/>
      <c r="B10" s="1"/>
    </row>
    <row r="11" spans="1:3" ht="18" customHeight="1" x14ac:dyDescent="0.25">
      <c r="A11" s="224" t="s">
        <v>105</v>
      </c>
      <c r="B11" s="225"/>
      <c r="C11" s="226"/>
    </row>
    <row r="12" spans="1:3" s="3" customFormat="1" ht="18" customHeight="1" x14ac:dyDescent="0.25">
      <c r="A12" s="229" t="s">
        <v>1</v>
      </c>
      <c r="B12" s="230" t="s">
        <v>2</v>
      </c>
      <c r="C12" s="229" t="s">
        <v>3</v>
      </c>
    </row>
    <row r="13" spans="1:3" s="3" customFormat="1" ht="24" customHeight="1" x14ac:dyDescent="0.25">
      <c r="A13" s="231" t="s">
        <v>106</v>
      </c>
      <c r="B13" s="234">
        <v>44928</v>
      </c>
      <c r="C13" s="227" t="s">
        <v>107</v>
      </c>
    </row>
    <row r="14" spans="1:3" ht="24" customHeight="1" x14ac:dyDescent="0.25">
      <c r="A14" s="231" t="s">
        <v>108</v>
      </c>
      <c r="B14" s="233">
        <v>45141</v>
      </c>
      <c r="C14" s="227" t="s">
        <v>109</v>
      </c>
    </row>
    <row r="15" spans="1:3" ht="24" customHeight="1" x14ac:dyDescent="0.25">
      <c r="A15" s="231" t="s">
        <v>126</v>
      </c>
      <c r="B15" s="233">
        <v>45184</v>
      </c>
      <c r="C15" s="227" t="s">
        <v>127</v>
      </c>
    </row>
    <row r="16" spans="1:3" ht="24" customHeight="1" x14ac:dyDescent="0.25">
      <c r="A16" s="231" t="s">
        <v>138</v>
      </c>
      <c r="B16" s="233">
        <v>45191</v>
      </c>
      <c r="C16" s="227" t="s">
        <v>127</v>
      </c>
    </row>
    <row r="17" spans="1:3" ht="24" customHeight="1" x14ac:dyDescent="0.25">
      <c r="A17" s="231" t="s">
        <v>139</v>
      </c>
      <c r="B17" s="233">
        <v>45296</v>
      </c>
      <c r="C17" s="227" t="s">
        <v>127</v>
      </c>
    </row>
    <row r="18" spans="1:3" ht="24" customHeight="1" x14ac:dyDescent="0.25">
      <c r="A18" s="231"/>
      <c r="B18" s="234"/>
      <c r="C18" s="227"/>
    </row>
    <row r="19" spans="1:3" ht="24" customHeight="1" x14ac:dyDescent="0.25">
      <c r="A19" s="231"/>
      <c r="B19" s="234"/>
      <c r="C19" s="227"/>
    </row>
    <row r="20" spans="1:3" ht="24" customHeight="1" x14ac:dyDescent="0.25">
      <c r="A20" s="231"/>
      <c r="B20" s="233"/>
      <c r="C20" s="227"/>
    </row>
  </sheetData>
  <sheetProtection password="D62E" sheet="1" objects="1" scenarios="1" autoFilter="0"/>
  <printOptions horizontalCentered="1"/>
  <pageMargins left="0.59055118110236227" right="0.19685039370078741" top="0.19685039370078741" bottom="0.19685039370078741"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R31"/>
  <sheetViews>
    <sheetView showGridLines="0" zoomScaleNormal="100" zoomScaleSheetLayoutView="100" workbookViewId="0">
      <pane ySplit="1" topLeftCell="A2" activePane="bottomLeft" state="frozen"/>
      <selection pane="bottomLeft" activeCell="L2" sqref="L2"/>
    </sheetView>
  </sheetViews>
  <sheetFormatPr baseColWidth="10" defaultColWidth="11.453125" defaultRowHeight="11.5" x14ac:dyDescent="0.25"/>
  <cols>
    <col min="1" max="1" width="30.7265625" style="251" customWidth="1"/>
    <col min="2" max="3" width="15.7265625" style="251" customWidth="1"/>
    <col min="4" max="4" width="35.7265625" style="251" customWidth="1"/>
    <col min="5" max="6" width="20.7265625" style="251" customWidth="1"/>
    <col min="7" max="7" width="35.7265625" style="251" customWidth="1"/>
    <col min="8" max="11" width="20.7265625" style="251" customWidth="1"/>
    <col min="12" max="12" width="45.7265625" style="251" customWidth="1"/>
    <col min="13" max="18" width="30.7265625" style="251" customWidth="1"/>
    <col min="19" max="16384" width="11.453125" style="251"/>
  </cols>
  <sheetData>
    <row r="1" spans="1:18" s="244" customFormat="1" ht="18" customHeight="1" x14ac:dyDescent="0.25">
      <c r="A1" s="242" t="s">
        <v>110</v>
      </c>
      <c r="B1" s="242" t="s">
        <v>111</v>
      </c>
      <c r="C1" s="242" t="s">
        <v>112</v>
      </c>
      <c r="D1" s="242" t="s">
        <v>113</v>
      </c>
      <c r="E1" s="242" t="s">
        <v>114</v>
      </c>
      <c r="F1" s="242" t="s">
        <v>115</v>
      </c>
      <c r="G1" s="242" t="s">
        <v>116</v>
      </c>
      <c r="H1" s="243" t="s">
        <v>117</v>
      </c>
      <c r="I1" s="242" t="s">
        <v>118</v>
      </c>
      <c r="J1" s="242" t="s">
        <v>119</v>
      </c>
      <c r="K1" s="242" t="s">
        <v>120</v>
      </c>
      <c r="L1" s="242" t="s">
        <v>121</v>
      </c>
      <c r="M1" s="242" t="s">
        <v>128</v>
      </c>
      <c r="N1" s="242" t="s">
        <v>129</v>
      </c>
      <c r="O1" s="242" t="s">
        <v>130</v>
      </c>
      <c r="P1" s="242" t="s">
        <v>131</v>
      </c>
      <c r="Q1" s="242" t="s">
        <v>132</v>
      </c>
      <c r="R1" s="242" t="s">
        <v>133</v>
      </c>
    </row>
    <row r="2" spans="1:18" s="244" customFormat="1" ht="18" customHeight="1" x14ac:dyDescent="0.25">
      <c r="A2" s="245" t="str">
        <f>IF(C2&lt;&gt;"","Beleg_Import_A_TN_BT_7","")</f>
        <v/>
      </c>
      <c r="B2" s="246" t="str">
        <f>IF(A2&lt;&gt;"","KOSTEN_5_2","")</f>
        <v/>
      </c>
      <c r="C2" s="247" t="str">
        <f>IF(OR(Deckblatt!$K$19="Bitte auswählen!",Deckblatt!$K$19=""),"",IF(D2="","",Deckblatt!$K$19))</f>
        <v/>
      </c>
      <c r="D2" s="245" t="str">
        <f>'Kopierhilfe TN-Daten'!D2</f>
        <v/>
      </c>
      <c r="E2" s="245" t="str">
        <f t="shared" ref="E2" si="0">IF(AND(D2&lt;&gt;"",Schulnummer&lt;&gt;""),Schulnummer,"")</f>
        <v/>
      </c>
      <c r="F2" s="245" t="str">
        <f t="shared" ref="F2:F31" si="1">IF(OR(Klassenstufe="Bitte auswählen!",Klassenstufe=""),"",IF(D2="","",Klassenstufe))</f>
        <v/>
      </c>
      <c r="G2" s="246" t="str">
        <f>IF(C2&lt;&gt;"",Deckblatt!$K$25,"")</f>
        <v/>
      </c>
      <c r="H2" s="248" t="str">
        <f>IF(D2&lt;&gt;"",VLOOKUP(D2,Anwesenheitsliste!B19:DG257,73,FALSE),"")</f>
        <v/>
      </c>
      <c r="I2" s="249" t="str">
        <f>IF(OR(Deckblatt!$K$27="Bitte auswählen!",Deckblatt!$K$27=""),"",IF(H2="","",Deckblatt!$K$27))</f>
        <v/>
      </c>
      <c r="J2" s="259" t="str">
        <f>IF(OR(H2="",I2=""),"",ROUND(H2*I2,2))</f>
        <v/>
      </c>
      <c r="K2" s="246" t="str">
        <f>IF(I2&lt;&gt;"","unbar","")</f>
        <v/>
      </c>
      <c r="L2" s="250"/>
      <c r="M2" s="246" t="str">
        <f>IF(AND($B2&lt;&gt;"",Haushaltsjahr=Kataloge!E$4),VLOOKUP(Deckblatt!$K$27,Kataloge!$M$1:$N$4,2,FALSE),"")</f>
        <v/>
      </c>
      <c r="N2" s="246" t="str">
        <f>IF(AND($B2&lt;&gt;"",Haushaltsjahr=Kataloge!F$4),VLOOKUP(Deckblatt!$K$27,Kataloge!$M$1:$N$4,2,FALSE),"")</f>
        <v/>
      </c>
      <c r="O2" s="246" t="str">
        <f>IF(AND($B2&lt;&gt;"",Haushaltsjahr=Kataloge!G$4),VLOOKUP(Deckblatt!$K$27,Kataloge!$M$1:$N$4,2,FALSE),"")</f>
        <v/>
      </c>
      <c r="P2" s="246" t="str">
        <f>IF(AND($B2&lt;&gt;"",Haushaltsjahr=Kataloge!H$4),VLOOKUP(Deckblatt!$K$27,Kataloge!$M$1:$N$4,2,FALSE),"")</f>
        <v/>
      </c>
      <c r="Q2" s="246" t="str">
        <f>IF(AND($B2&lt;&gt;"",Haushaltsjahr=Kataloge!I$4),VLOOKUP(Deckblatt!$K$27,Kataloge!$M$1:$N$4,2,FALSE),"")</f>
        <v/>
      </c>
      <c r="R2" s="246" t="str">
        <f>IF(AND($B2&lt;&gt;"",Haushaltsjahr=Kataloge!J$4),VLOOKUP(Deckblatt!$K$27,Kataloge!$M$1:$N$4,2,FALSE),"")</f>
        <v/>
      </c>
    </row>
    <row r="3" spans="1:18" s="244" customFormat="1" ht="18" customHeight="1" x14ac:dyDescent="0.25">
      <c r="A3" s="245" t="str">
        <f t="shared" ref="A3:A31" si="2">IF(C3&lt;&gt;"","Beleg_Import_A_TN_BT_7","")</f>
        <v/>
      </c>
      <c r="B3" s="246" t="str">
        <f>IF(A3&lt;&gt;"","KOSTEN_5_2","")</f>
        <v/>
      </c>
      <c r="C3" s="247" t="str">
        <f>IF(OR(Deckblatt!$K$19="Bitte auswählen!",Deckblatt!$K$19=""),"",IF(D3="","",Deckblatt!$K$19))</f>
        <v/>
      </c>
      <c r="D3" s="245" t="str">
        <f>'Kopierhilfe TN-Daten'!D3</f>
        <v/>
      </c>
      <c r="E3" s="245" t="str">
        <f t="shared" ref="E3:E31" si="3">IF(AND(D3&lt;&gt;"",Schulnummer&lt;&gt;""),Schulnummer,"")</f>
        <v/>
      </c>
      <c r="F3" s="245" t="str">
        <f t="shared" si="1"/>
        <v/>
      </c>
      <c r="G3" s="246" t="str">
        <f>IF(C3&lt;&gt;"",Deckblatt!$K$25,"")</f>
        <v/>
      </c>
      <c r="H3" s="248" t="str">
        <f>IF(D3&lt;&gt;"",VLOOKUP(D3,Anwesenheitsliste!B20:DG258,73,FALSE),"")</f>
        <v/>
      </c>
      <c r="I3" s="249" t="str">
        <f>IF(OR(Deckblatt!$K$27="Bitte auswählen!",Deckblatt!$K$27=""),"",IF(H3="","",Deckblatt!$K$27))</f>
        <v/>
      </c>
      <c r="J3" s="259" t="str">
        <f t="shared" ref="J3:J31" si="4">IF(OR(H3="",I3=""),"",ROUND(H3*I3,2))</f>
        <v/>
      </c>
      <c r="K3" s="246" t="str">
        <f t="shared" ref="K3:K31" si="5">IF(I3&lt;&gt;"","unbar","")</f>
        <v/>
      </c>
      <c r="L3" s="250"/>
      <c r="M3" s="246" t="str">
        <f>IF(AND($B3&lt;&gt;"",Haushaltsjahr=Kataloge!E$4),VLOOKUP(Deckblatt!$K$27,Kataloge!$M$1:$N$4,2,FALSE),"")</f>
        <v/>
      </c>
      <c r="N3" s="246" t="str">
        <f>IF(AND($B3&lt;&gt;"",Haushaltsjahr=Kataloge!F$4),VLOOKUP(Deckblatt!$K$27,Kataloge!$M$1:$N$4,2,FALSE),"")</f>
        <v/>
      </c>
      <c r="O3" s="246" t="str">
        <f>IF(AND($B3&lt;&gt;"",Haushaltsjahr=Kataloge!G$4),VLOOKUP(Deckblatt!$K$27,Kataloge!$M$1:$N$4,2,FALSE),"")</f>
        <v/>
      </c>
      <c r="P3" s="246" t="str">
        <f>IF(AND($B3&lt;&gt;"",Haushaltsjahr=Kataloge!H$4),VLOOKUP(Deckblatt!$K$27,Kataloge!$M$1:$N$4,2,FALSE),"")</f>
        <v/>
      </c>
      <c r="Q3" s="246" t="str">
        <f>IF(AND($B3&lt;&gt;"",Haushaltsjahr=Kataloge!I$4),VLOOKUP(Deckblatt!$K$27,Kataloge!$M$1:$N$4,2,FALSE),"")</f>
        <v/>
      </c>
      <c r="R3" s="246" t="str">
        <f>IF(AND($B3&lt;&gt;"",Haushaltsjahr=Kataloge!J$4),VLOOKUP(Deckblatt!$K$27,Kataloge!$M$1:$N$4,2,FALSE),"")</f>
        <v/>
      </c>
    </row>
    <row r="4" spans="1:18" ht="18" customHeight="1" x14ac:dyDescent="0.25">
      <c r="A4" s="245" t="str">
        <f t="shared" si="2"/>
        <v/>
      </c>
      <c r="B4" s="246" t="str">
        <f t="shared" ref="B4:B31" si="6">IF(A4&lt;&gt;"","KOSTEN_5_2","")</f>
        <v/>
      </c>
      <c r="C4" s="247" t="str">
        <f>IF(OR(Deckblatt!$K$19="Bitte auswählen!",Deckblatt!$K$19=""),"",IF(D4="","",Deckblatt!$K$19))</f>
        <v/>
      </c>
      <c r="D4" s="245" t="str">
        <f>'Kopierhilfe TN-Daten'!D4</f>
        <v/>
      </c>
      <c r="E4" s="245" t="str">
        <f t="shared" si="3"/>
        <v/>
      </c>
      <c r="F4" s="245" t="str">
        <f t="shared" si="1"/>
        <v/>
      </c>
      <c r="G4" s="246" t="str">
        <f>IF(C4&lt;&gt;"",Deckblatt!$K$25,"")</f>
        <v/>
      </c>
      <c r="H4" s="248" t="str">
        <f>IF(D4&lt;&gt;"",VLOOKUP(D4,Anwesenheitsliste!B21:DG259,73,FALSE),"")</f>
        <v/>
      </c>
      <c r="I4" s="249" t="str">
        <f>IF(OR(Deckblatt!$K$27="Bitte auswählen!",Deckblatt!$K$27=""),"",IF(H4="","",Deckblatt!$K$27))</f>
        <v/>
      </c>
      <c r="J4" s="259" t="str">
        <f t="shared" si="4"/>
        <v/>
      </c>
      <c r="K4" s="246" t="str">
        <f t="shared" si="5"/>
        <v/>
      </c>
      <c r="L4" s="250"/>
      <c r="M4" s="246" t="str">
        <f>IF(AND($B4&lt;&gt;"",Haushaltsjahr=Kataloge!E$4),VLOOKUP(Deckblatt!$K$27,Kataloge!$M$1:$N$4,2,FALSE),"")</f>
        <v/>
      </c>
      <c r="N4" s="246" t="str">
        <f>IF(AND($B4&lt;&gt;"",Haushaltsjahr=Kataloge!F$4),VLOOKUP(Deckblatt!$K$27,Kataloge!$M$1:$N$4,2,FALSE),"")</f>
        <v/>
      </c>
      <c r="O4" s="246" t="str">
        <f>IF(AND($B4&lt;&gt;"",Haushaltsjahr=Kataloge!G$4),VLOOKUP(Deckblatt!$K$27,Kataloge!$M$1:$N$4,2,FALSE),"")</f>
        <v/>
      </c>
      <c r="P4" s="246" t="str">
        <f>IF(AND($B4&lt;&gt;"",Haushaltsjahr=Kataloge!H$4),VLOOKUP(Deckblatt!$K$27,Kataloge!$M$1:$N$4,2,FALSE),"")</f>
        <v/>
      </c>
      <c r="Q4" s="246" t="str">
        <f>IF(AND($B4&lt;&gt;"",Haushaltsjahr=Kataloge!I$4),VLOOKUP(Deckblatt!$K$27,Kataloge!$M$1:$N$4,2,FALSE),"")</f>
        <v/>
      </c>
      <c r="R4" s="246" t="str">
        <f>IF(AND($B4&lt;&gt;"",Haushaltsjahr=Kataloge!J$4),VLOOKUP(Deckblatt!$K$27,Kataloge!$M$1:$N$4,2,FALSE),"")</f>
        <v/>
      </c>
    </row>
    <row r="5" spans="1:18" ht="18" customHeight="1" x14ac:dyDescent="0.25">
      <c r="A5" s="245" t="str">
        <f t="shared" si="2"/>
        <v/>
      </c>
      <c r="B5" s="246" t="str">
        <f t="shared" si="6"/>
        <v/>
      </c>
      <c r="C5" s="247" t="str">
        <f>IF(OR(Deckblatt!$K$19="Bitte auswählen!",Deckblatt!$K$19=""),"",IF(D5="","",Deckblatt!$K$19))</f>
        <v/>
      </c>
      <c r="D5" s="245" t="str">
        <f>'Kopierhilfe TN-Daten'!D5</f>
        <v/>
      </c>
      <c r="E5" s="245" t="str">
        <f t="shared" si="3"/>
        <v/>
      </c>
      <c r="F5" s="245" t="str">
        <f t="shared" si="1"/>
        <v/>
      </c>
      <c r="G5" s="246" t="str">
        <f>IF(C5&lt;&gt;"",Deckblatt!$K$25,"")</f>
        <v/>
      </c>
      <c r="H5" s="248" t="str">
        <f>IF(D5&lt;&gt;"",VLOOKUP(D5,Anwesenheitsliste!B22:DG260,73,FALSE),"")</f>
        <v/>
      </c>
      <c r="I5" s="249" t="str">
        <f>IF(OR(Deckblatt!$K$27="Bitte auswählen!",Deckblatt!$K$27=""),"",IF(H5="","",Deckblatt!$K$27))</f>
        <v/>
      </c>
      <c r="J5" s="259" t="str">
        <f t="shared" si="4"/>
        <v/>
      </c>
      <c r="K5" s="246" t="str">
        <f t="shared" si="5"/>
        <v/>
      </c>
      <c r="L5" s="250"/>
      <c r="M5" s="246" t="str">
        <f>IF(AND($B5&lt;&gt;"",Haushaltsjahr=Kataloge!E$4),VLOOKUP(Deckblatt!$K$27,Kataloge!$M$1:$N$4,2,FALSE),"")</f>
        <v/>
      </c>
      <c r="N5" s="246" t="str">
        <f>IF(AND($B5&lt;&gt;"",Haushaltsjahr=Kataloge!F$4),VLOOKUP(Deckblatt!$K$27,Kataloge!$M$1:$N$4,2,FALSE),"")</f>
        <v/>
      </c>
      <c r="O5" s="246" t="str">
        <f>IF(AND($B5&lt;&gt;"",Haushaltsjahr=Kataloge!G$4),VLOOKUP(Deckblatt!$K$27,Kataloge!$M$1:$N$4,2,FALSE),"")</f>
        <v/>
      </c>
      <c r="P5" s="246" t="str">
        <f>IF(AND($B5&lt;&gt;"",Haushaltsjahr=Kataloge!H$4),VLOOKUP(Deckblatt!$K$27,Kataloge!$M$1:$N$4,2,FALSE),"")</f>
        <v/>
      </c>
      <c r="Q5" s="246" t="str">
        <f>IF(AND($B5&lt;&gt;"",Haushaltsjahr=Kataloge!I$4),VLOOKUP(Deckblatt!$K$27,Kataloge!$M$1:$N$4,2,FALSE),"")</f>
        <v/>
      </c>
      <c r="R5" s="246" t="str">
        <f>IF(AND($B5&lt;&gt;"",Haushaltsjahr=Kataloge!J$4),VLOOKUP(Deckblatt!$K$27,Kataloge!$M$1:$N$4,2,FALSE),"")</f>
        <v/>
      </c>
    </row>
    <row r="6" spans="1:18" ht="18" customHeight="1" x14ac:dyDescent="0.25">
      <c r="A6" s="245" t="str">
        <f t="shared" si="2"/>
        <v/>
      </c>
      <c r="B6" s="246" t="str">
        <f t="shared" si="6"/>
        <v/>
      </c>
      <c r="C6" s="247" t="str">
        <f>IF(OR(Deckblatt!$K$19="Bitte auswählen!",Deckblatt!$K$19=""),"",IF(D6="","",Deckblatt!$K$19))</f>
        <v/>
      </c>
      <c r="D6" s="245" t="str">
        <f>'Kopierhilfe TN-Daten'!D6</f>
        <v/>
      </c>
      <c r="E6" s="245" t="str">
        <f t="shared" si="3"/>
        <v/>
      </c>
      <c r="F6" s="245" t="str">
        <f t="shared" si="1"/>
        <v/>
      </c>
      <c r="G6" s="246" t="str">
        <f>IF(C6&lt;&gt;"",Deckblatt!$K$25,"")</f>
        <v/>
      </c>
      <c r="H6" s="248" t="str">
        <f>IF(D6&lt;&gt;"",VLOOKUP(D6,Anwesenheitsliste!B23:DG261,73,FALSE),"")</f>
        <v/>
      </c>
      <c r="I6" s="249" t="str">
        <f>IF(OR(Deckblatt!$K$27="Bitte auswählen!",Deckblatt!$K$27=""),"",IF(H6="","",Deckblatt!$K$27))</f>
        <v/>
      </c>
      <c r="J6" s="259" t="str">
        <f t="shared" si="4"/>
        <v/>
      </c>
      <c r="K6" s="246" t="str">
        <f t="shared" si="5"/>
        <v/>
      </c>
      <c r="L6" s="250"/>
      <c r="M6" s="246" t="str">
        <f>IF(AND($B6&lt;&gt;"",Haushaltsjahr=Kataloge!E$4),VLOOKUP(Deckblatt!$K$27,Kataloge!$M$1:$N$4,2,FALSE),"")</f>
        <v/>
      </c>
      <c r="N6" s="246" t="str">
        <f>IF(AND($B6&lt;&gt;"",Haushaltsjahr=Kataloge!F$4),VLOOKUP(Deckblatt!$K$27,Kataloge!$M$1:$N$4,2,FALSE),"")</f>
        <v/>
      </c>
      <c r="O6" s="246" t="str">
        <f>IF(AND($B6&lt;&gt;"",Haushaltsjahr=Kataloge!G$4),VLOOKUP(Deckblatt!$K$27,Kataloge!$M$1:$N$4,2,FALSE),"")</f>
        <v/>
      </c>
      <c r="P6" s="246" t="str">
        <f>IF(AND($B6&lt;&gt;"",Haushaltsjahr=Kataloge!H$4),VLOOKUP(Deckblatt!$K$27,Kataloge!$M$1:$N$4,2,FALSE),"")</f>
        <v/>
      </c>
      <c r="Q6" s="246" t="str">
        <f>IF(AND($B6&lt;&gt;"",Haushaltsjahr=Kataloge!I$4),VLOOKUP(Deckblatt!$K$27,Kataloge!$M$1:$N$4,2,FALSE),"")</f>
        <v/>
      </c>
      <c r="R6" s="246" t="str">
        <f>IF(AND($B6&lt;&gt;"",Haushaltsjahr=Kataloge!J$4),VLOOKUP(Deckblatt!$K$27,Kataloge!$M$1:$N$4,2,FALSE),"")</f>
        <v/>
      </c>
    </row>
    <row r="7" spans="1:18" ht="18" customHeight="1" x14ac:dyDescent="0.25">
      <c r="A7" s="245" t="str">
        <f t="shared" si="2"/>
        <v/>
      </c>
      <c r="B7" s="246" t="str">
        <f t="shared" si="6"/>
        <v/>
      </c>
      <c r="C7" s="247" t="str">
        <f>IF(OR(Deckblatt!$K$19="Bitte auswählen!",Deckblatt!$K$19=""),"",IF(D7="","",Deckblatt!$K$19))</f>
        <v/>
      </c>
      <c r="D7" s="245" t="str">
        <f>'Kopierhilfe TN-Daten'!D7</f>
        <v/>
      </c>
      <c r="E7" s="245" t="str">
        <f t="shared" si="3"/>
        <v/>
      </c>
      <c r="F7" s="245" t="str">
        <f t="shared" si="1"/>
        <v/>
      </c>
      <c r="G7" s="246" t="str">
        <f>IF(C7&lt;&gt;"",Deckblatt!$K$25,"")</f>
        <v/>
      </c>
      <c r="H7" s="248" t="str">
        <f>IF(D7&lt;&gt;"",VLOOKUP(D7,Anwesenheitsliste!B24:DG262,73,FALSE),"")</f>
        <v/>
      </c>
      <c r="I7" s="249" t="str">
        <f>IF(OR(Deckblatt!$K$27="Bitte auswählen!",Deckblatt!$K$27=""),"",IF(H7="","",Deckblatt!$K$27))</f>
        <v/>
      </c>
      <c r="J7" s="259" t="str">
        <f t="shared" si="4"/>
        <v/>
      </c>
      <c r="K7" s="246" t="str">
        <f t="shared" si="5"/>
        <v/>
      </c>
      <c r="L7" s="250"/>
      <c r="M7" s="246" t="str">
        <f>IF(AND($B7&lt;&gt;"",Haushaltsjahr=Kataloge!E$4),VLOOKUP(Deckblatt!$K$27,Kataloge!$M$1:$N$4,2,FALSE),"")</f>
        <v/>
      </c>
      <c r="N7" s="246" t="str">
        <f>IF(AND($B7&lt;&gt;"",Haushaltsjahr=Kataloge!F$4),VLOOKUP(Deckblatt!$K$27,Kataloge!$M$1:$N$4,2,FALSE),"")</f>
        <v/>
      </c>
      <c r="O7" s="246" t="str">
        <f>IF(AND($B7&lt;&gt;"",Haushaltsjahr=Kataloge!G$4),VLOOKUP(Deckblatt!$K$27,Kataloge!$M$1:$N$4,2,FALSE),"")</f>
        <v/>
      </c>
      <c r="P7" s="246" t="str">
        <f>IF(AND($B7&lt;&gt;"",Haushaltsjahr=Kataloge!H$4),VLOOKUP(Deckblatt!$K$27,Kataloge!$M$1:$N$4,2,FALSE),"")</f>
        <v/>
      </c>
      <c r="Q7" s="246" t="str">
        <f>IF(AND($B7&lt;&gt;"",Haushaltsjahr=Kataloge!I$4),VLOOKUP(Deckblatt!$K$27,Kataloge!$M$1:$N$4,2,FALSE),"")</f>
        <v/>
      </c>
      <c r="R7" s="246" t="str">
        <f>IF(AND($B7&lt;&gt;"",Haushaltsjahr=Kataloge!J$4),VLOOKUP(Deckblatt!$K$27,Kataloge!$M$1:$N$4,2,FALSE),"")</f>
        <v/>
      </c>
    </row>
    <row r="8" spans="1:18" ht="18" customHeight="1" x14ac:dyDescent="0.25">
      <c r="A8" s="245" t="str">
        <f t="shared" si="2"/>
        <v/>
      </c>
      <c r="B8" s="246" t="str">
        <f t="shared" si="6"/>
        <v/>
      </c>
      <c r="C8" s="247" t="str">
        <f>IF(OR(Deckblatt!$K$19="Bitte auswählen!",Deckblatt!$K$19=""),"",IF(D8="","",Deckblatt!$K$19))</f>
        <v/>
      </c>
      <c r="D8" s="245" t="str">
        <f>'Kopierhilfe TN-Daten'!D8</f>
        <v/>
      </c>
      <c r="E8" s="245" t="str">
        <f t="shared" si="3"/>
        <v/>
      </c>
      <c r="F8" s="245" t="str">
        <f t="shared" si="1"/>
        <v/>
      </c>
      <c r="G8" s="246" t="str">
        <f>IF(C8&lt;&gt;"",Deckblatt!$K$25,"")</f>
        <v/>
      </c>
      <c r="H8" s="248" t="str">
        <f>IF(D8&lt;&gt;"",VLOOKUP(D8,Anwesenheitsliste!B25:DG263,73,FALSE),"")</f>
        <v/>
      </c>
      <c r="I8" s="249" t="str">
        <f>IF(OR(Deckblatt!$K$27="Bitte auswählen!",Deckblatt!$K$27=""),"",IF(H8="","",Deckblatt!$K$27))</f>
        <v/>
      </c>
      <c r="J8" s="259" t="str">
        <f t="shared" si="4"/>
        <v/>
      </c>
      <c r="K8" s="246" t="str">
        <f t="shared" si="5"/>
        <v/>
      </c>
      <c r="L8" s="250"/>
      <c r="M8" s="246" t="str">
        <f>IF(AND($B8&lt;&gt;"",Haushaltsjahr=Kataloge!E$4),VLOOKUP(Deckblatt!$K$27,Kataloge!$M$1:$N$4,2,FALSE),"")</f>
        <v/>
      </c>
      <c r="N8" s="246" t="str">
        <f>IF(AND($B8&lt;&gt;"",Haushaltsjahr=Kataloge!F$4),VLOOKUP(Deckblatt!$K$27,Kataloge!$M$1:$N$4,2,FALSE),"")</f>
        <v/>
      </c>
      <c r="O8" s="246" t="str">
        <f>IF(AND($B8&lt;&gt;"",Haushaltsjahr=Kataloge!G$4),VLOOKUP(Deckblatt!$K$27,Kataloge!$M$1:$N$4,2,FALSE),"")</f>
        <v/>
      </c>
      <c r="P8" s="246" t="str">
        <f>IF(AND($B8&lt;&gt;"",Haushaltsjahr=Kataloge!H$4),VLOOKUP(Deckblatt!$K$27,Kataloge!$M$1:$N$4,2,FALSE),"")</f>
        <v/>
      </c>
      <c r="Q8" s="246" t="str">
        <f>IF(AND($B8&lt;&gt;"",Haushaltsjahr=Kataloge!I$4),VLOOKUP(Deckblatt!$K$27,Kataloge!$M$1:$N$4,2,FALSE),"")</f>
        <v/>
      </c>
      <c r="R8" s="246" t="str">
        <f>IF(AND($B8&lt;&gt;"",Haushaltsjahr=Kataloge!J$4),VLOOKUP(Deckblatt!$K$27,Kataloge!$M$1:$N$4,2,FALSE),"")</f>
        <v/>
      </c>
    </row>
    <row r="9" spans="1:18" ht="18" customHeight="1" x14ac:dyDescent="0.25">
      <c r="A9" s="245" t="str">
        <f t="shared" si="2"/>
        <v/>
      </c>
      <c r="B9" s="246" t="str">
        <f t="shared" si="6"/>
        <v/>
      </c>
      <c r="C9" s="247" t="str">
        <f>IF(OR(Deckblatt!$K$19="Bitte auswählen!",Deckblatt!$K$19=""),"",IF(D9="","",Deckblatt!$K$19))</f>
        <v/>
      </c>
      <c r="D9" s="245" t="str">
        <f>'Kopierhilfe TN-Daten'!D9</f>
        <v/>
      </c>
      <c r="E9" s="245" t="str">
        <f t="shared" si="3"/>
        <v/>
      </c>
      <c r="F9" s="245" t="str">
        <f t="shared" si="1"/>
        <v/>
      </c>
      <c r="G9" s="246" t="str">
        <f>IF(C9&lt;&gt;"",Deckblatt!$K$25,"")</f>
        <v/>
      </c>
      <c r="H9" s="248" t="str">
        <f>IF(D9&lt;&gt;"",VLOOKUP(D9,Anwesenheitsliste!B26:DG264,73,FALSE),"")</f>
        <v/>
      </c>
      <c r="I9" s="249" t="str">
        <f>IF(OR(Deckblatt!$K$27="Bitte auswählen!",Deckblatt!$K$27=""),"",IF(H9="","",Deckblatt!$K$27))</f>
        <v/>
      </c>
      <c r="J9" s="259" t="str">
        <f t="shared" si="4"/>
        <v/>
      </c>
      <c r="K9" s="246" t="str">
        <f t="shared" si="5"/>
        <v/>
      </c>
      <c r="L9" s="250"/>
      <c r="M9" s="246" t="str">
        <f>IF(AND($B9&lt;&gt;"",Haushaltsjahr=Kataloge!E$4),VLOOKUP(Deckblatt!$K$27,Kataloge!$M$1:$N$4,2,FALSE),"")</f>
        <v/>
      </c>
      <c r="N9" s="246" t="str">
        <f>IF(AND($B9&lt;&gt;"",Haushaltsjahr=Kataloge!F$4),VLOOKUP(Deckblatt!$K$27,Kataloge!$M$1:$N$4,2,FALSE),"")</f>
        <v/>
      </c>
      <c r="O9" s="246" t="str">
        <f>IF(AND($B9&lt;&gt;"",Haushaltsjahr=Kataloge!G$4),VLOOKUP(Deckblatt!$K$27,Kataloge!$M$1:$N$4,2,FALSE),"")</f>
        <v/>
      </c>
      <c r="P9" s="246" t="str">
        <f>IF(AND($B9&lt;&gt;"",Haushaltsjahr=Kataloge!H$4),VLOOKUP(Deckblatt!$K$27,Kataloge!$M$1:$N$4,2,FALSE),"")</f>
        <v/>
      </c>
      <c r="Q9" s="246" t="str">
        <f>IF(AND($B9&lt;&gt;"",Haushaltsjahr=Kataloge!I$4),VLOOKUP(Deckblatt!$K$27,Kataloge!$M$1:$N$4,2,FALSE),"")</f>
        <v/>
      </c>
      <c r="R9" s="246" t="str">
        <f>IF(AND($B9&lt;&gt;"",Haushaltsjahr=Kataloge!J$4),VLOOKUP(Deckblatt!$K$27,Kataloge!$M$1:$N$4,2,FALSE),"")</f>
        <v/>
      </c>
    </row>
    <row r="10" spans="1:18" ht="18" customHeight="1" x14ac:dyDescent="0.25">
      <c r="A10" s="245" t="str">
        <f t="shared" si="2"/>
        <v/>
      </c>
      <c r="B10" s="246" t="str">
        <f t="shared" si="6"/>
        <v/>
      </c>
      <c r="C10" s="247" t="str">
        <f>IF(OR(Deckblatt!$K$19="Bitte auswählen!",Deckblatt!$K$19=""),"",IF(D10="","",Deckblatt!$K$19))</f>
        <v/>
      </c>
      <c r="D10" s="245" t="str">
        <f>'Kopierhilfe TN-Daten'!D10</f>
        <v/>
      </c>
      <c r="E10" s="245" t="str">
        <f t="shared" si="3"/>
        <v/>
      </c>
      <c r="F10" s="245" t="str">
        <f t="shared" si="1"/>
        <v/>
      </c>
      <c r="G10" s="246" t="str">
        <f>IF(C10&lt;&gt;"",Deckblatt!$K$25,"")</f>
        <v/>
      </c>
      <c r="H10" s="248" t="str">
        <f>IF(D10&lt;&gt;"",VLOOKUP(D10,Anwesenheitsliste!B27:DG265,73,FALSE),"")</f>
        <v/>
      </c>
      <c r="I10" s="249" t="str">
        <f>IF(OR(Deckblatt!$K$27="Bitte auswählen!",Deckblatt!$K$27=""),"",IF(H10="","",Deckblatt!$K$27))</f>
        <v/>
      </c>
      <c r="J10" s="259" t="str">
        <f t="shared" si="4"/>
        <v/>
      </c>
      <c r="K10" s="246" t="str">
        <f t="shared" si="5"/>
        <v/>
      </c>
      <c r="L10" s="250"/>
      <c r="M10" s="246" t="str">
        <f>IF(AND($B10&lt;&gt;"",Haushaltsjahr=Kataloge!E$4),VLOOKUP(Deckblatt!$K$27,Kataloge!$M$1:$N$4,2,FALSE),"")</f>
        <v/>
      </c>
      <c r="N10" s="246" t="str">
        <f>IF(AND($B10&lt;&gt;"",Haushaltsjahr=Kataloge!F$4),VLOOKUP(Deckblatt!$K$27,Kataloge!$M$1:$N$4,2,FALSE),"")</f>
        <v/>
      </c>
      <c r="O10" s="246" t="str">
        <f>IF(AND($B10&lt;&gt;"",Haushaltsjahr=Kataloge!G$4),VLOOKUP(Deckblatt!$K$27,Kataloge!$M$1:$N$4,2,FALSE),"")</f>
        <v/>
      </c>
      <c r="P10" s="246" t="str">
        <f>IF(AND($B10&lt;&gt;"",Haushaltsjahr=Kataloge!H$4),VLOOKUP(Deckblatt!$K$27,Kataloge!$M$1:$N$4,2,FALSE),"")</f>
        <v/>
      </c>
      <c r="Q10" s="246" t="str">
        <f>IF(AND($B10&lt;&gt;"",Haushaltsjahr=Kataloge!I$4),VLOOKUP(Deckblatt!$K$27,Kataloge!$M$1:$N$4,2,FALSE),"")</f>
        <v/>
      </c>
      <c r="R10" s="246" t="str">
        <f>IF(AND($B10&lt;&gt;"",Haushaltsjahr=Kataloge!J$4),VLOOKUP(Deckblatt!$K$27,Kataloge!$M$1:$N$4,2,FALSE),"")</f>
        <v/>
      </c>
    </row>
    <row r="11" spans="1:18" ht="18" customHeight="1" x14ac:dyDescent="0.25">
      <c r="A11" s="245" t="str">
        <f t="shared" si="2"/>
        <v/>
      </c>
      <c r="B11" s="246" t="str">
        <f t="shared" si="6"/>
        <v/>
      </c>
      <c r="C11" s="247" t="str">
        <f>IF(OR(Deckblatt!$K$19="Bitte auswählen!",Deckblatt!$K$19=""),"",IF(D11="","",Deckblatt!$K$19))</f>
        <v/>
      </c>
      <c r="D11" s="245" t="str">
        <f>'Kopierhilfe TN-Daten'!D11</f>
        <v/>
      </c>
      <c r="E11" s="245" t="str">
        <f t="shared" si="3"/>
        <v/>
      </c>
      <c r="F11" s="245" t="str">
        <f t="shared" si="1"/>
        <v/>
      </c>
      <c r="G11" s="246" t="str">
        <f>IF(C11&lt;&gt;"",Deckblatt!$K$25,"")</f>
        <v/>
      </c>
      <c r="H11" s="248" t="str">
        <f>IF(D11&lt;&gt;"",VLOOKUP(D11,Anwesenheitsliste!B28:DG266,73,FALSE),"")</f>
        <v/>
      </c>
      <c r="I11" s="249" t="str">
        <f>IF(OR(Deckblatt!$K$27="Bitte auswählen!",Deckblatt!$K$27=""),"",IF(H11="","",Deckblatt!$K$27))</f>
        <v/>
      </c>
      <c r="J11" s="259" t="str">
        <f t="shared" si="4"/>
        <v/>
      </c>
      <c r="K11" s="246" t="str">
        <f t="shared" si="5"/>
        <v/>
      </c>
      <c r="L11" s="250"/>
      <c r="M11" s="246" t="str">
        <f>IF(AND($B11&lt;&gt;"",Haushaltsjahr=Kataloge!E$4),VLOOKUP(Deckblatt!$K$27,Kataloge!$M$1:$N$4,2,FALSE),"")</f>
        <v/>
      </c>
      <c r="N11" s="246" t="str">
        <f>IF(AND($B11&lt;&gt;"",Haushaltsjahr=Kataloge!F$4),VLOOKUP(Deckblatt!$K$27,Kataloge!$M$1:$N$4,2,FALSE),"")</f>
        <v/>
      </c>
      <c r="O11" s="246" t="str">
        <f>IF(AND($B11&lt;&gt;"",Haushaltsjahr=Kataloge!G$4),VLOOKUP(Deckblatt!$K$27,Kataloge!$M$1:$N$4,2,FALSE),"")</f>
        <v/>
      </c>
      <c r="P11" s="246" t="str">
        <f>IF(AND($B11&lt;&gt;"",Haushaltsjahr=Kataloge!H$4),VLOOKUP(Deckblatt!$K$27,Kataloge!$M$1:$N$4,2,FALSE),"")</f>
        <v/>
      </c>
      <c r="Q11" s="246" t="str">
        <f>IF(AND($B11&lt;&gt;"",Haushaltsjahr=Kataloge!I$4),VLOOKUP(Deckblatt!$K$27,Kataloge!$M$1:$N$4,2,FALSE),"")</f>
        <v/>
      </c>
      <c r="R11" s="246" t="str">
        <f>IF(AND($B11&lt;&gt;"",Haushaltsjahr=Kataloge!J$4),VLOOKUP(Deckblatt!$K$27,Kataloge!$M$1:$N$4,2,FALSE),"")</f>
        <v/>
      </c>
    </row>
    <row r="12" spans="1:18" ht="18" customHeight="1" x14ac:dyDescent="0.25">
      <c r="A12" s="245" t="str">
        <f t="shared" si="2"/>
        <v/>
      </c>
      <c r="B12" s="246" t="str">
        <f t="shared" si="6"/>
        <v/>
      </c>
      <c r="C12" s="247" t="str">
        <f>IF(OR(Deckblatt!$K$19="Bitte auswählen!",Deckblatt!$K$19=""),"",IF(D12="","",Deckblatt!$K$19))</f>
        <v/>
      </c>
      <c r="D12" s="245" t="str">
        <f>'Kopierhilfe TN-Daten'!D12</f>
        <v/>
      </c>
      <c r="E12" s="245" t="str">
        <f t="shared" si="3"/>
        <v/>
      </c>
      <c r="F12" s="245" t="str">
        <f t="shared" si="1"/>
        <v/>
      </c>
      <c r="G12" s="246" t="str">
        <f>IF(C12&lt;&gt;"",Deckblatt!$K$25,"")</f>
        <v/>
      </c>
      <c r="H12" s="248" t="str">
        <f>IF(D12&lt;&gt;"",VLOOKUP(D12,Anwesenheitsliste!B29:DG267,73,FALSE),"")</f>
        <v/>
      </c>
      <c r="I12" s="249" t="str">
        <f>IF(OR(Deckblatt!$K$27="Bitte auswählen!",Deckblatt!$K$27=""),"",IF(H12="","",Deckblatt!$K$27))</f>
        <v/>
      </c>
      <c r="J12" s="259" t="str">
        <f t="shared" si="4"/>
        <v/>
      </c>
      <c r="K12" s="246" t="str">
        <f t="shared" si="5"/>
        <v/>
      </c>
      <c r="L12" s="250"/>
      <c r="M12" s="246" t="str">
        <f>IF(AND($B12&lt;&gt;"",Haushaltsjahr=Kataloge!E$4),VLOOKUP(Deckblatt!$K$27,Kataloge!$M$1:$N$4,2,FALSE),"")</f>
        <v/>
      </c>
      <c r="N12" s="246" t="str">
        <f>IF(AND($B12&lt;&gt;"",Haushaltsjahr=Kataloge!F$4),VLOOKUP(Deckblatt!$K$27,Kataloge!$M$1:$N$4,2,FALSE),"")</f>
        <v/>
      </c>
      <c r="O12" s="246" t="str">
        <f>IF(AND($B12&lt;&gt;"",Haushaltsjahr=Kataloge!G$4),VLOOKUP(Deckblatt!$K$27,Kataloge!$M$1:$N$4,2,FALSE),"")</f>
        <v/>
      </c>
      <c r="P12" s="246" t="str">
        <f>IF(AND($B12&lt;&gt;"",Haushaltsjahr=Kataloge!H$4),VLOOKUP(Deckblatt!$K$27,Kataloge!$M$1:$N$4,2,FALSE),"")</f>
        <v/>
      </c>
      <c r="Q12" s="246" t="str">
        <f>IF(AND($B12&lt;&gt;"",Haushaltsjahr=Kataloge!I$4),VLOOKUP(Deckblatt!$K$27,Kataloge!$M$1:$N$4,2,FALSE),"")</f>
        <v/>
      </c>
      <c r="R12" s="246" t="str">
        <f>IF(AND($B12&lt;&gt;"",Haushaltsjahr=Kataloge!J$4),VLOOKUP(Deckblatt!$K$27,Kataloge!$M$1:$N$4,2,FALSE),"")</f>
        <v/>
      </c>
    </row>
    <row r="13" spans="1:18" ht="18" customHeight="1" x14ac:dyDescent="0.25">
      <c r="A13" s="245" t="str">
        <f t="shared" si="2"/>
        <v/>
      </c>
      <c r="B13" s="246" t="str">
        <f t="shared" si="6"/>
        <v/>
      </c>
      <c r="C13" s="247" t="str">
        <f>IF(OR(Deckblatt!$K$19="Bitte auswählen!",Deckblatt!$K$19=""),"",IF(D13="","",Deckblatt!$K$19))</f>
        <v/>
      </c>
      <c r="D13" s="245" t="str">
        <f>'Kopierhilfe TN-Daten'!D13</f>
        <v/>
      </c>
      <c r="E13" s="245" t="str">
        <f t="shared" si="3"/>
        <v/>
      </c>
      <c r="F13" s="245" t="str">
        <f t="shared" si="1"/>
        <v/>
      </c>
      <c r="G13" s="246" t="str">
        <f>IF(C13&lt;&gt;"",Deckblatt!$K$25,"")</f>
        <v/>
      </c>
      <c r="H13" s="248" t="str">
        <f>IF(D13&lt;&gt;"",VLOOKUP(D13,Anwesenheitsliste!B30:DG268,73,FALSE),"")</f>
        <v/>
      </c>
      <c r="I13" s="249" t="str">
        <f>IF(OR(Deckblatt!$K$27="Bitte auswählen!",Deckblatt!$K$27=""),"",IF(H13="","",Deckblatt!$K$27))</f>
        <v/>
      </c>
      <c r="J13" s="259" t="str">
        <f t="shared" si="4"/>
        <v/>
      </c>
      <c r="K13" s="246" t="str">
        <f t="shared" si="5"/>
        <v/>
      </c>
      <c r="L13" s="250"/>
      <c r="M13" s="246" t="str">
        <f>IF(AND($B13&lt;&gt;"",Haushaltsjahr=Kataloge!E$4),VLOOKUP(Deckblatt!$K$27,Kataloge!$M$1:$N$4,2,FALSE),"")</f>
        <v/>
      </c>
      <c r="N13" s="246" t="str">
        <f>IF(AND($B13&lt;&gt;"",Haushaltsjahr=Kataloge!F$4),VLOOKUP(Deckblatt!$K$27,Kataloge!$M$1:$N$4,2,FALSE),"")</f>
        <v/>
      </c>
      <c r="O13" s="246" t="str">
        <f>IF(AND($B13&lt;&gt;"",Haushaltsjahr=Kataloge!G$4),VLOOKUP(Deckblatt!$K$27,Kataloge!$M$1:$N$4,2,FALSE),"")</f>
        <v/>
      </c>
      <c r="P13" s="246" t="str">
        <f>IF(AND($B13&lt;&gt;"",Haushaltsjahr=Kataloge!H$4),VLOOKUP(Deckblatt!$K$27,Kataloge!$M$1:$N$4,2,FALSE),"")</f>
        <v/>
      </c>
      <c r="Q13" s="246" t="str">
        <f>IF(AND($B13&lt;&gt;"",Haushaltsjahr=Kataloge!I$4),VLOOKUP(Deckblatt!$K$27,Kataloge!$M$1:$N$4,2,FALSE),"")</f>
        <v/>
      </c>
      <c r="R13" s="246" t="str">
        <f>IF(AND($B13&lt;&gt;"",Haushaltsjahr=Kataloge!J$4),VLOOKUP(Deckblatt!$K$27,Kataloge!$M$1:$N$4,2,FALSE),"")</f>
        <v/>
      </c>
    </row>
    <row r="14" spans="1:18" ht="18" customHeight="1" x14ac:dyDescent="0.25">
      <c r="A14" s="245" t="str">
        <f t="shared" si="2"/>
        <v/>
      </c>
      <c r="B14" s="246" t="str">
        <f t="shared" si="6"/>
        <v/>
      </c>
      <c r="C14" s="247" t="str">
        <f>IF(OR(Deckblatt!$K$19="Bitte auswählen!",Deckblatt!$K$19=""),"",IF(D14="","",Deckblatt!$K$19))</f>
        <v/>
      </c>
      <c r="D14" s="245" t="str">
        <f>'Kopierhilfe TN-Daten'!D14</f>
        <v/>
      </c>
      <c r="E14" s="245" t="str">
        <f t="shared" si="3"/>
        <v/>
      </c>
      <c r="F14" s="245" t="str">
        <f t="shared" si="1"/>
        <v/>
      </c>
      <c r="G14" s="246" t="str">
        <f>IF(C14&lt;&gt;"",Deckblatt!$K$25,"")</f>
        <v/>
      </c>
      <c r="H14" s="248" t="str">
        <f>IF(D14&lt;&gt;"",VLOOKUP(D14,Anwesenheitsliste!B31:DG269,73,FALSE),"")</f>
        <v/>
      </c>
      <c r="I14" s="249" t="str">
        <f>IF(OR(Deckblatt!$K$27="Bitte auswählen!",Deckblatt!$K$27=""),"",IF(H14="","",Deckblatt!$K$27))</f>
        <v/>
      </c>
      <c r="J14" s="259" t="str">
        <f t="shared" si="4"/>
        <v/>
      </c>
      <c r="K14" s="246" t="str">
        <f t="shared" si="5"/>
        <v/>
      </c>
      <c r="L14" s="250"/>
      <c r="M14" s="246" t="str">
        <f>IF(AND($B14&lt;&gt;"",Haushaltsjahr=Kataloge!E$4),VLOOKUP(Deckblatt!$K$27,Kataloge!$M$1:$N$4,2,FALSE),"")</f>
        <v/>
      </c>
      <c r="N14" s="246" t="str">
        <f>IF(AND($B14&lt;&gt;"",Haushaltsjahr=Kataloge!F$4),VLOOKUP(Deckblatt!$K$27,Kataloge!$M$1:$N$4,2,FALSE),"")</f>
        <v/>
      </c>
      <c r="O14" s="246" t="str">
        <f>IF(AND($B14&lt;&gt;"",Haushaltsjahr=Kataloge!G$4),VLOOKUP(Deckblatt!$K$27,Kataloge!$M$1:$N$4,2,FALSE),"")</f>
        <v/>
      </c>
      <c r="P14" s="246" t="str">
        <f>IF(AND($B14&lt;&gt;"",Haushaltsjahr=Kataloge!H$4),VLOOKUP(Deckblatt!$K$27,Kataloge!$M$1:$N$4,2,FALSE),"")</f>
        <v/>
      </c>
      <c r="Q14" s="246" t="str">
        <f>IF(AND($B14&lt;&gt;"",Haushaltsjahr=Kataloge!I$4),VLOOKUP(Deckblatt!$K$27,Kataloge!$M$1:$N$4,2,FALSE),"")</f>
        <v/>
      </c>
      <c r="R14" s="246" t="str">
        <f>IF(AND($B14&lt;&gt;"",Haushaltsjahr=Kataloge!J$4),VLOOKUP(Deckblatt!$K$27,Kataloge!$M$1:$N$4,2,FALSE),"")</f>
        <v/>
      </c>
    </row>
    <row r="15" spans="1:18" ht="18" customHeight="1" x14ac:dyDescent="0.25">
      <c r="A15" s="245" t="str">
        <f t="shared" si="2"/>
        <v/>
      </c>
      <c r="B15" s="246" t="str">
        <f t="shared" si="6"/>
        <v/>
      </c>
      <c r="C15" s="247" t="str">
        <f>IF(OR(Deckblatt!$K$19="Bitte auswählen!",Deckblatt!$K$19=""),"",IF(D15="","",Deckblatt!$K$19))</f>
        <v/>
      </c>
      <c r="D15" s="245" t="str">
        <f>'Kopierhilfe TN-Daten'!D15</f>
        <v/>
      </c>
      <c r="E15" s="245" t="str">
        <f t="shared" si="3"/>
        <v/>
      </c>
      <c r="F15" s="245" t="str">
        <f t="shared" si="1"/>
        <v/>
      </c>
      <c r="G15" s="246" t="str">
        <f>IF(C15&lt;&gt;"",Deckblatt!$K$25,"")</f>
        <v/>
      </c>
      <c r="H15" s="248" t="str">
        <f>IF(D15&lt;&gt;"",VLOOKUP(D15,Anwesenheitsliste!B32:DG270,73,FALSE),"")</f>
        <v/>
      </c>
      <c r="I15" s="249" t="str">
        <f>IF(OR(Deckblatt!$K$27="Bitte auswählen!",Deckblatt!$K$27=""),"",IF(H15="","",Deckblatt!$K$27))</f>
        <v/>
      </c>
      <c r="J15" s="259" t="str">
        <f t="shared" si="4"/>
        <v/>
      </c>
      <c r="K15" s="246" t="str">
        <f t="shared" si="5"/>
        <v/>
      </c>
      <c r="L15" s="250"/>
      <c r="M15" s="246" t="str">
        <f>IF(AND($B15&lt;&gt;"",Haushaltsjahr=Kataloge!E$4),VLOOKUP(Deckblatt!$K$27,Kataloge!$M$1:$N$4,2,FALSE),"")</f>
        <v/>
      </c>
      <c r="N15" s="246" t="str">
        <f>IF(AND($B15&lt;&gt;"",Haushaltsjahr=Kataloge!F$4),VLOOKUP(Deckblatt!$K$27,Kataloge!$M$1:$N$4,2,FALSE),"")</f>
        <v/>
      </c>
      <c r="O15" s="246" t="str">
        <f>IF(AND($B15&lt;&gt;"",Haushaltsjahr=Kataloge!G$4),VLOOKUP(Deckblatt!$K$27,Kataloge!$M$1:$N$4,2,FALSE),"")</f>
        <v/>
      </c>
      <c r="P15" s="246" t="str">
        <f>IF(AND($B15&lt;&gt;"",Haushaltsjahr=Kataloge!H$4),VLOOKUP(Deckblatt!$K$27,Kataloge!$M$1:$N$4,2,FALSE),"")</f>
        <v/>
      </c>
      <c r="Q15" s="246" t="str">
        <f>IF(AND($B15&lt;&gt;"",Haushaltsjahr=Kataloge!I$4),VLOOKUP(Deckblatt!$K$27,Kataloge!$M$1:$N$4,2,FALSE),"")</f>
        <v/>
      </c>
      <c r="R15" s="246" t="str">
        <f>IF(AND($B15&lt;&gt;"",Haushaltsjahr=Kataloge!J$4),VLOOKUP(Deckblatt!$K$27,Kataloge!$M$1:$N$4,2,FALSE),"")</f>
        <v/>
      </c>
    </row>
    <row r="16" spans="1:18" ht="18" customHeight="1" x14ac:dyDescent="0.25">
      <c r="A16" s="245" t="str">
        <f t="shared" si="2"/>
        <v/>
      </c>
      <c r="B16" s="246" t="str">
        <f t="shared" si="6"/>
        <v/>
      </c>
      <c r="C16" s="247" t="str">
        <f>IF(OR(Deckblatt!$K$19="Bitte auswählen!",Deckblatt!$K$19=""),"",IF(D16="","",Deckblatt!$K$19))</f>
        <v/>
      </c>
      <c r="D16" s="245" t="str">
        <f>'Kopierhilfe TN-Daten'!D16</f>
        <v/>
      </c>
      <c r="E16" s="245" t="str">
        <f t="shared" si="3"/>
        <v/>
      </c>
      <c r="F16" s="245" t="str">
        <f t="shared" si="1"/>
        <v/>
      </c>
      <c r="G16" s="246" t="str">
        <f>IF(C16&lt;&gt;"",Deckblatt!$K$25,"")</f>
        <v/>
      </c>
      <c r="H16" s="248" t="str">
        <f>IF(D16&lt;&gt;"",VLOOKUP(D16,Anwesenheitsliste!B33:DG271,73,FALSE),"")</f>
        <v/>
      </c>
      <c r="I16" s="249" t="str">
        <f>IF(OR(Deckblatt!$K$27="Bitte auswählen!",Deckblatt!$K$27=""),"",IF(H16="","",Deckblatt!$K$27))</f>
        <v/>
      </c>
      <c r="J16" s="259" t="str">
        <f t="shared" si="4"/>
        <v/>
      </c>
      <c r="K16" s="246" t="str">
        <f t="shared" si="5"/>
        <v/>
      </c>
      <c r="L16" s="250"/>
      <c r="M16" s="246" t="str">
        <f>IF(AND($B16&lt;&gt;"",Haushaltsjahr=Kataloge!E$4),VLOOKUP(Deckblatt!$K$27,Kataloge!$M$1:$N$4,2,FALSE),"")</f>
        <v/>
      </c>
      <c r="N16" s="246" t="str">
        <f>IF(AND($B16&lt;&gt;"",Haushaltsjahr=Kataloge!F$4),VLOOKUP(Deckblatt!$K$27,Kataloge!$M$1:$N$4,2,FALSE),"")</f>
        <v/>
      </c>
      <c r="O16" s="246" t="str">
        <f>IF(AND($B16&lt;&gt;"",Haushaltsjahr=Kataloge!G$4),VLOOKUP(Deckblatt!$K$27,Kataloge!$M$1:$N$4,2,FALSE),"")</f>
        <v/>
      </c>
      <c r="P16" s="246" t="str">
        <f>IF(AND($B16&lt;&gt;"",Haushaltsjahr=Kataloge!H$4),VLOOKUP(Deckblatt!$K$27,Kataloge!$M$1:$N$4,2,FALSE),"")</f>
        <v/>
      </c>
      <c r="Q16" s="246" t="str">
        <f>IF(AND($B16&lt;&gt;"",Haushaltsjahr=Kataloge!I$4),VLOOKUP(Deckblatt!$K$27,Kataloge!$M$1:$N$4,2,FALSE),"")</f>
        <v/>
      </c>
      <c r="R16" s="246" t="str">
        <f>IF(AND($B16&lt;&gt;"",Haushaltsjahr=Kataloge!J$4),VLOOKUP(Deckblatt!$K$27,Kataloge!$M$1:$N$4,2,FALSE),"")</f>
        <v/>
      </c>
    </row>
    <row r="17" spans="1:18" ht="18" customHeight="1" x14ac:dyDescent="0.25">
      <c r="A17" s="245" t="str">
        <f t="shared" si="2"/>
        <v/>
      </c>
      <c r="B17" s="246" t="str">
        <f t="shared" si="6"/>
        <v/>
      </c>
      <c r="C17" s="247" t="str">
        <f>IF(OR(Deckblatt!$K$19="Bitte auswählen!",Deckblatt!$K$19=""),"",IF(D17="","",Deckblatt!$K$19))</f>
        <v/>
      </c>
      <c r="D17" s="245" t="str">
        <f>'Kopierhilfe TN-Daten'!D17</f>
        <v/>
      </c>
      <c r="E17" s="245" t="str">
        <f t="shared" si="3"/>
        <v/>
      </c>
      <c r="F17" s="245" t="str">
        <f t="shared" si="1"/>
        <v/>
      </c>
      <c r="G17" s="246" t="str">
        <f>IF(C17&lt;&gt;"",Deckblatt!$K$25,"")</f>
        <v/>
      </c>
      <c r="H17" s="248" t="str">
        <f>IF(D17&lt;&gt;"",VLOOKUP(D17,Anwesenheitsliste!B34:DG272,73,FALSE),"")</f>
        <v/>
      </c>
      <c r="I17" s="249" t="str">
        <f>IF(OR(Deckblatt!$K$27="Bitte auswählen!",Deckblatt!$K$27=""),"",IF(H17="","",Deckblatt!$K$27))</f>
        <v/>
      </c>
      <c r="J17" s="259" t="str">
        <f t="shared" si="4"/>
        <v/>
      </c>
      <c r="K17" s="246" t="str">
        <f t="shared" si="5"/>
        <v/>
      </c>
      <c r="L17" s="250"/>
      <c r="M17" s="246" t="str">
        <f>IF(AND($B17&lt;&gt;"",Haushaltsjahr=Kataloge!E$4),VLOOKUP(Deckblatt!$K$27,Kataloge!$M$1:$N$4,2,FALSE),"")</f>
        <v/>
      </c>
      <c r="N17" s="246" t="str">
        <f>IF(AND($B17&lt;&gt;"",Haushaltsjahr=Kataloge!F$4),VLOOKUP(Deckblatt!$K$27,Kataloge!$M$1:$N$4,2,FALSE),"")</f>
        <v/>
      </c>
      <c r="O17" s="246" t="str">
        <f>IF(AND($B17&lt;&gt;"",Haushaltsjahr=Kataloge!G$4),VLOOKUP(Deckblatt!$K$27,Kataloge!$M$1:$N$4,2,FALSE),"")</f>
        <v/>
      </c>
      <c r="P17" s="246" t="str">
        <f>IF(AND($B17&lt;&gt;"",Haushaltsjahr=Kataloge!H$4),VLOOKUP(Deckblatt!$K$27,Kataloge!$M$1:$N$4,2,FALSE),"")</f>
        <v/>
      </c>
      <c r="Q17" s="246" t="str">
        <f>IF(AND($B17&lt;&gt;"",Haushaltsjahr=Kataloge!I$4),VLOOKUP(Deckblatt!$K$27,Kataloge!$M$1:$N$4,2,FALSE),"")</f>
        <v/>
      </c>
      <c r="R17" s="246" t="str">
        <f>IF(AND($B17&lt;&gt;"",Haushaltsjahr=Kataloge!J$4),VLOOKUP(Deckblatt!$K$27,Kataloge!$M$1:$N$4,2,FALSE),"")</f>
        <v/>
      </c>
    </row>
    <row r="18" spans="1:18" ht="18" customHeight="1" x14ac:dyDescent="0.25">
      <c r="A18" s="245" t="str">
        <f t="shared" si="2"/>
        <v/>
      </c>
      <c r="B18" s="246" t="str">
        <f t="shared" si="6"/>
        <v/>
      </c>
      <c r="C18" s="247" t="str">
        <f>IF(OR(Deckblatt!$K$19="Bitte auswählen!",Deckblatt!$K$19=""),"",IF(D18="","",Deckblatt!$K$19))</f>
        <v/>
      </c>
      <c r="D18" s="245" t="str">
        <f>'Kopierhilfe TN-Daten'!D18</f>
        <v/>
      </c>
      <c r="E18" s="245" t="str">
        <f t="shared" si="3"/>
        <v/>
      </c>
      <c r="F18" s="245" t="str">
        <f t="shared" si="1"/>
        <v/>
      </c>
      <c r="G18" s="246" t="str">
        <f>IF(C18&lt;&gt;"",Deckblatt!$K$25,"")</f>
        <v/>
      </c>
      <c r="H18" s="248" t="str">
        <f>IF(D18&lt;&gt;"",VLOOKUP(D18,Anwesenheitsliste!B35:DG273,73,FALSE),"")</f>
        <v/>
      </c>
      <c r="I18" s="249" t="str">
        <f>IF(OR(Deckblatt!$K$27="Bitte auswählen!",Deckblatt!$K$27=""),"",IF(H18="","",Deckblatt!$K$27))</f>
        <v/>
      </c>
      <c r="J18" s="259" t="str">
        <f t="shared" si="4"/>
        <v/>
      </c>
      <c r="K18" s="246" t="str">
        <f t="shared" si="5"/>
        <v/>
      </c>
      <c r="L18" s="250"/>
      <c r="M18" s="246" t="str">
        <f>IF(AND($B18&lt;&gt;"",Haushaltsjahr=Kataloge!E$4),VLOOKUP(Deckblatt!$K$27,Kataloge!$M$1:$N$4,2,FALSE),"")</f>
        <v/>
      </c>
      <c r="N18" s="246" t="str">
        <f>IF(AND($B18&lt;&gt;"",Haushaltsjahr=Kataloge!F$4),VLOOKUP(Deckblatt!$K$27,Kataloge!$M$1:$N$4,2,FALSE),"")</f>
        <v/>
      </c>
      <c r="O18" s="246" t="str">
        <f>IF(AND($B18&lt;&gt;"",Haushaltsjahr=Kataloge!G$4),VLOOKUP(Deckblatt!$K$27,Kataloge!$M$1:$N$4,2,FALSE),"")</f>
        <v/>
      </c>
      <c r="P18" s="246" t="str">
        <f>IF(AND($B18&lt;&gt;"",Haushaltsjahr=Kataloge!H$4),VLOOKUP(Deckblatt!$K$27,Kataloge!$M$1:$N$4,2,FALSE),"")</f>
        <v/>
      </c>
      <c r="Q18" s="246" t="str">
        <f>IF(AND($B18&lt;&gt;"",Haushaltsjahr=Kataloge!I$4),VLOOKUP(Deckblatt!$K$27,Kataloge!$M$1:$N$4,2,FALSE),"")</f>
        <v/>
      </c>
      <c r="R18" s="246" t="str">
        <f>IF(AND($B18&lt;&gt;"",Haushaltsjahr=Kataloge!J$4),VLOOKUP(Deckblatt!$K$27,Kataloge!$M$1:$N$4,2,FALSE),"")</f>
        <v/>
      </c>
    </row>
    <row r="19" spans="1:18" ht="18" customHeight="1" x14ac:dyDescent="0.25">
      <c r="A19" s="245" t="str">
        <f t="shared" si="2"/>
        <v/>
      </c>
      <c r="B19" s="246" t="str">
        <f t="shared" si="6"/>
        <v/>
      </c>
      <c r="C19" s="247" t="str">
        <f>IF(OR(Deckblatt!$K$19="Bitte auswählen!",Deckblatt!$K$19=""),"",IF(D19="","",Deckblatt!$K$19))</f>
        <v/>
      </c>
      <c r="D19" s="245" t="str">
        <f>'Kopierhilfe TN-Daten'!D19</f>
        <v/>
      </c>
      <c r="E19" s="245" t="str">
        <f t="shared" si="3"/>
        <v/>
      </c>
      <c r="F19" s="245" t="str">
        <f t="shared" si="1"/>
        <v/>
      </c>
      <c r="G19" s="246" t="str">
        <f>IF(C19&lt;&gt;"",Deckblatt!$K$25,"")</f>
        <v/>
      </c>
      <c r="H19" s="248" t="str">
        <f>IF(D19&lt;&gt;"",VLOOKUP(D19,Anwesenheitsliste!B36:DG274,73,FALSE),"")</f>
        <v/>
      </c>
      <c r="I19" s="249" t="str">
        <f>IF(OR(Deckblatt!$K$27="Bitte auswählen!",Deckblatt!$K$27=""),"",IF(H19="","",Deckblatt!$K$27))</f>
        <v/>
      </c>
      <c r="J19" s="259" t="str">
        <f t="shared" si="4"/>
        <v/>
      </c>
      <c r="K19" s="246" t="str">
        <f t="shared" si="5"/>
        <v/>
      </c>
      <c r="L19" s="250"/>
      <c r="M19" s="246" t="str">
        <f>IF(AND($B19&lt;&gt;"",Haushaltsjahr=Kataloge!E$4),VLOOKUP(Deckblatt!$K$27,Kataloge!$M$1:$N$4,2,FALSE),"")</f>
        <v/>
      </c>
      <c r="N19" s="246" t="str">
        <f>IF(AND($B19&lt;&gt;"",Haushaltsjahr=Kataloge!F$4),VLOOKUP(Deckblatt!$K$27,Kataloge!$M$1:$N$4,2,FALSE),"")</f>
        <v/>
      </c>
      <c r="O19" s="246" t="str">
        <f>IF(AND($B19&lt;&gt;"",Haushaltsjahr=Kataloge!G$4),VLOOKUP(Deckblatt!$K$27,Kataloge!$M$1:$N$4,2,FALSE),"")</f>
        <v/>
      </c>
      <c r="P19" s="246" t="str">
        <f>IF(AND($B19&lt;&gt;"",Haushaltsjahr=Kataloge!H$4),VLOOKUP(Deckblatt!$K$27,Kataloge!$M$1:$N$4,2,FALSE),"")</f>
        <v/>
      </c>
      <c r="Q19" s="246" t="str">
        <f>IF(AND($B19&lt;&gt;"",Haushaltsjahr=Kataloge!I$4),VLOOKUP(Deckblatt!$K$27,Kataloge!$M$1:$N$4,2,FALSE),"")</f>
        <v/>
      </c>
      <c r="R19" s="246" t="str">
        <f>IF(AND($B19&lt;&gt;"",Haushaltsjahr=Kataloge!J$4),VLOOKUP(Deckblatt!$K$27,Kataloge!$M$1:$N$4,2,FALSE),"")</f>
        <v/>
      </c>
    </row>
    <row r="20" spans="1:18" ht="18" customHeight="1" x14ac:dyDescent="0.25">
      <c r="A20" s="245" t="str">
        <f t="shared" si="2"/>
        <v/>
      </c>
      <c r="B20" s="246" t="str">
        <f t="shared" si="6"/>
        <v/>
      </c>
      <c r="C20" s="247" t="str">
        <f>IF(OR(Deckblatt!$K$19="Bitte auswählen!",Deckblatt!$K$19=""),"",IF(D20="","",Deckblatt!$K$19))</f>
        <v/>
      </c>
      <c r="D20" s="245" t="str">
        <f>'Kopierhilfe TN-Daten'!D20</f>
        <v/>
      </c>
      <c r="E20" s="245" t="str">
        <f t="shared" si="3"/>
        <v/>
      </c>
      <c r="F20" s="245" t="str">
        <f t="shared" si="1"/>
        <v/>
      </c>
      <c r="G20" s="246" t="str">
        <f>IF(C20&lt;&gt;"",Deckblatt!$K$25,"")</f>
        <v/>
      </c>
      <c r="H20" s="248" t="str">
        <f>IF(D20&lt;&gt;"",VLOOKUP(D20,Anwesenheitsliste!B37:DG275,73,FALSE),"")</f>
        <v/>
      </c>
      <c r="I20" s="249" t="str">
        <f>IF(OR(Deckblatt!$K$27="Bitte auswählen!",Deckblatt!$K$27=""),"",IF(H20="","",Deckblatt!$K$27))</f>
        <v/>
      </c>
      <c r="J20" s="259" t="str">
        <f t="shared" si="4"/>
        <v/>
      </c>
      <c r="K20" s="246" t="str">
        <f t="shared" si="5"/>
        <v/>
      </c>
      <c r="L20" s="250"/>
      <c r="M20" s="246" t="str">
        <f>IF(AND($B20&lt;&gt;"",Haushaltsjahr=Kataloge!E$4),VLOOKUP(Deckblatt!$K$27,Kataloge!$M$1:$N$4,2,FALSE),"")</f>
        <v/>
      </c>
      <c r="N20" s="246" t="str">
        <f>IF(AND($B20&lt;&gt;"",Haushaltsjahr=Kataloge!F$4),VLOOKUP(Deckblatt!$K$27,Kataloge!$M$1:$N$4,2,FALSE),"")</f>
        <v/>
      </c>
      <c r="O20" s="246" t="str">
        <f>IF(AND($B20&lt;&gt;"",Haushaltsjahr=Kataloge!G$4),VLOOKUP(Deckblatt!$K$27,Kataloge!$M$1:$N$4,2,FALSE),"")</f>
        <v/>
      </c>
      <c r="P20" s="246" t="str">
        <f>IF(AND($B20&lt;&gt;"",Haushaltsjahr=Kataloge!H$4),VLOOKUP(Deckblatt!$K$27,Kataloge!$M$1:$N$4,2,FALSE),"")</f>
        <v/>
      </c>
      <c r="Q20" s="246" t="str">
        <f>IF(AND($B20&lt;&gt;"",Haushaltsjahr=Kataloge!I$4),VLOOKUP(Deckblatt!$K$27,Kataloge!$M$1:$N$4,2,FALSE),"")</f>
        <v/>
      </c>
      <c r="R20" s="246" t="str">
        <f>IF(AND($B20&lt;&gt;"",Haushaltsjahr=Kataloge!J$4),VLOOKUP(Deckblatt!$K$27,Kataloge!$M$1:$N$4,2,FALSE),"")</f>
        <v/>
      </c>
    </row>
    <row r="21" spans="1:18" ht="18" customHeight="1" x14ac:dyDescent="0.25">
      <c r="A21" s="245" t="str">
        <f t="shared" si="2"/>
        <v/>
      </c>
      <c r="B21" s="246" t="str">
        <f t="shared" si="6"/>
        <v/>
      </c>
      <c r="C21" s="247" t="str">
        <f>IF(OR(Deckblatt!$K$19="Bitte auswählen!",Deckblatt!$K$19=""),"",IF(D21="","",Deckblatt!$K$19))</f>
        <v/>
      </c>
      <c r="D21" s="245" t="str">
        <f>'Kopierhilfe TN-Daten'!D21</f>
        <v/>
      </c>
      <c r="E21" s="245" t="str">
        <f t="shared" si="3"/>
        <v/>
      </c>
      <c r="F21" s="245" t="str">
        <f t="shared" si="1"/>
        <v/>
      </c>
      <c r="G21" s="246" t="str">
        <f>IF(C21&lt;&gt;"",Deckblatt!$K$25,"")</f>
        <v/>
      </c>
      <c r="H21" s="248" t="str">
        <f>IF(D21&lt;&gt;"",VLOOKUP(D21,Anwesenheitsliste!B38:DG276,73,FALSE),"")</f>
        <v/>
      </c>
      <c r="I21" s="249" t="str">
        <f>IF(OR(Deckblatt!$K$27="Bitte auswählen!",Deckblatt!$K$27=""),"",IF(H21="","",Deckblatt!$K$27))</f>
        <v/>
      </c>
      <c r="J21" s="259" t="str">
        <f t="shared" si="4"/>
        <v/>
      </c>
      <c r="K21" s="246" t="str">
        <f t="shared" si="5"/>
        <v/>
      </c>
      <c r="L21" s="250"/>
      <c r="M21" s="246" t="str">
        <f>IF(AND($B21&lt;&gt;"",Haushaltsjahr=Kataloge!E$4),VLOOKUP(Deckblatt!$K$27,Kataloge!$M$1:$N$4,2,FALSE),"")</f>
        <v/>
      </c>
      <c r="N21" s="246" t="str">
        <f>IF(AND($B21&lt;&gt;"",Haushaltsjahr=Kataloge!F$4),VLOOKUP(Deckblatt!$K$27,Kataloge!$M$1:$N$4,2,FALSE),"")</f>
        <v/>
      </c>
      <c r="O21" s="246" t="str">
        <f>IF(AND($B21&lt;&gt;"",Haushaltsjahr=Kataloge!G$4),VLOOKUP(Deckblatt!$K$27,Kataloge!$M$1:$N$4,2,FALSE),"")</f>
        <v/>
      </c>
      <c r="P21" s="246" t="str">
        <f>IF(AND($B21&lt;&gt;"",Haushaltsjahr=Kataloge!H$4),VLOOKUP(Deckblatt!$K$27,Kataloge!$M$1:$N$4,2,FALSE),"")</f>
        <v/>
      </c>
      <c r="Q21" s="246" t="str">
        <f>IF(AND($B21&lt;&gt;"",Haushaltsjahr=Kataloge!I$4),VLOOKUP(Deckblatt!$K$27,Kataloge!$M$1:$N$4,2,FALSE),"")</f>
        <v/>
      </c>
      <c r="R21" s="246" t="str">
        <f>IF(AND($B21&lt;&gt;"",Haushaltsjahr=Kataloge!J$4),VLOOKUP(Deckblatt!$K$27,Kataloge!$M$1:$N$4,2,FALSE),"")</f>
        <v/>
      </c>
    </row>
    <row r="22" spans="1:18" ht="18" customHeight="1" x14ac:dyDescent="0.25">
      <c r="A22" s="245" t="str">
        <f t="shared" si="2"/>
        <v/>
      </c>
      <c r="B22" s="246" t="str">
        <f t="shared" si="6"/>
        <v/>
      </c>
      <c r="C22" s="247" t="str">
        <f>IF(OR(Deckblatt!$K$19="Bitte auswählen!",Deckblatt!$K$19=""),"",IF(D22="","",Deckblatt!$K$19))</f>
        <v/>
      </c>
      <c r="D22" s="245" t="str">
        <f>'Kopierhilfe TN-Daten'!D22</f>
        <v/>
      </c>
      <c r="E22" s="245" t="str">
        <f t="shared" si="3"/>
        <v/>
      </c>
      <c r="F22" s="245" t="str">
        <f t="shared" si="1"/>
        <v/>
      </c>
      <c r="G22" s="246" t="str">
        <f>IF(C22&lt;&gt;"",Deckblatt!$K$25,"")</f>
        <v/>
      </c>
      <c r="H22" s="248" t="str">
        <f>IF(D22&lt;&gt;"",VLOOKUP(D22,Anwesenheitsliste!B39:DG277,73,FALSE),"")</f>
        <v/>
      </c>
      <c r="I22" s="249" t="str">
        <f>IF(OR(Deckblatt!$K$27="Bitte auswählen!",Deckblatt!$K$27=""),"",IF(H22="","",Deckblatt!$K$27))</f>
        <v/>
      </c>
      <c r="J22" s="259" t="str">
        <f t="shared" si="4"/>
        <v/>
      </c>
      <c r="K22" s="246" t="str">
        <f t="shared" si="5"/>
        <v/>
      </c>
      <c r="L22" s="250"/>
      <c r="M22" s="246" t="str">
        <f>IF(AND($B22&lt;&gt;"",Haushaltsjahr=Kataloge!E$4),VLOOKUP(Deckblatt!$K$27,Kataloge!$M$1:$N$4,2,FALSE),"")</f>
        <v/>
      </c>
      <c r="N22" s="246" t="str">
        <f>IF(AND($B22&lt;&gt;"",Haushaltsjahr=Kataloge!F$4),VLOOKUP(Deckblatt!$K$27,Kataloge!$M$1:$N$4,2,FALSE),"")</f>
        <v/>
      </c>
      <c r="O22" s="246" t="str">
        <f>IF(AND($B22&lt;&gt;"",Haushaltsjahr=Kataloge!G$4),VLOOKUP(Deckblatt!$K$27,Kataloge!$M$1:$N$4,2,FALSE),"")</f>
        <v/>
      </c>
      <c r="P22" s="246" t="str">
        <f>IF(AND($B22&lt;&gt;"",Haushaltsjahr=Kataloge!H$4),VLOOKUP(Deckblatt!$K$27,Kataloge!$M$1:$N$4,2,FALSE),"")</f>
        <v/>
      </c>
      <c r="Q22" s="246" t="str">
        <f>IF(AND($B22&lt;&gt;"",Haushaltsjahr=Kataloge!I$4),VLOOKUP(Deckblatt!$K$27,Kataloge!$M$1:$N$4,2,FALSE),"")</f>
        <v/>
      </c>
      <c r="R22" s="246" t="str">
        <f>IF(AND($B22&lt;&gt;"",Haushaltsjahr=Kataloge!J$4),VLOOKUP(Deckblatt!$K$27,Kataloge!$M$1:$N$4,2,FALSE),"")</f>
        <v/>
      </c>
    </row>
    <row r="23" spans="1:18" ht="18" customHeight="1" x14ac:dyDescent="0.25">
      <c r="A23" s="245" t="str">
        <f t="shared" si="2"/>
        <v/>
      </c>
      <c r="B23" s="246" t="str">
        <f t="shared" si="6"/>
        <v/>
      </c>
      <c r="C23" s="247" t="str">
        <f>IF(OR(Deckblatt!$K$19="Bitte auswählen!",Deckblatt!$K$19=""),"",IF(D23="","",Deckblatt!$K$19))</f>
        <v/>
      </c>
      <c r="D23" s="245" t="str">
        <f>'Kopierhilfe TN-Daten'!D23</f>
        <v/>
      </c>
      <c r="E23" s="245" t="str">
        <f t="shared" si="3"/>
        <v/>
      </c>
      <c r="F23" s="245" t="str">
        <f t="shared" si="1"/>
        <v/>
      </c>
      <c r="G23" s="246" t="str">
        <f>IF(C23&lt;&gt;"",Deckblatt!$K$25,"")</f>
        <v/>
      </c>
      <c r="H23" s="248" t="str">
        <f>IF(D23&lt;&gt;"",VLOOKUP(D23,Anwesenheitsliste!B40:DG278,73,FALSE),"")</f>
        <v/>
      </c>
      <c r="I23" s="249" t="str">
        <f>IF(OR(Deckblatt!$K$27="Bitte auswählen!",Deckblatt!$K$27=""),"",IF(H23="","",Deckblatt!$K$27))</f>
        <v/>
      </c>
      <c r="J23" s="259" t="str">
        <f t="shared" si="4"/>
        <v/>
      </c>
      <c r="K23" s="246" t="str">
        <f t="shared" si="5"/>
        <v/>
      </c>
      <c r="L23" s="250"/>
      <c r="M23" s="246" t="str">
        <f>IF(AND($B23&lt;&gt;"",Haushaltsjahr=Kataloge!E$4),VLOOKUP(Deckblatt!$K$27,Kataloge!$M$1:$N$4,2,FALSE),"")</f>
        <v/>
      </c>
      <c r="N23" s="246" t="str">
        <f>IF(AND($B23&lt;&gt;"",Haushaltsjahr=Kataloge!F$4),VLOOKUP(Deckblatt!$K$27,Kataloge!$M$1:$N$4,2,FALSE),"")</f>
        <v/>
      </c>
      <c r="O23" s="246" t="str">
        <f>IF(AND($B23&lt;&gt;"",Haushaltsjahr=Kataloge!G$4),VLOOKUP(Deckblatt!$K$27,Kataloge!$M$1:$N$4,2,FALSE),"")</f>
        <v/>
      </c>
      <c r="P23" s="246" t="str">
        <f>IF(AND($B23&lt;&gt;"",Haushaltsjahr=Kataloge!H$4),VLOOKUP(Deckblatt!$K$27,Kataloge!$M$1:$N$4,2,FALSE),"")</f>
        <v/>
      </c>
      <c r="Q23" s="246" t="str">
        <f>IF(AND($B23&lt;&gt;"",Haushaltsjahr=Kataloge!I$4),VLOOKUP(Deckblatt!$K$27,Kataloge!$M$1:$N$4,2,FALSE),"")</f>
        <v/>
      </c>
      <c r="R23" s="246" t="str">
        <f>IF(AND($B23&lt;&gt;"",Haushaltsjahr=Kataloge!J$4),VLOOKUP(Deckblatt!$K$27,Kataloge!$M$1:$N$4,2,FALSE),"")</f>
        <v/>
      </c>
    </row>
    <row r="24" spans="1:18" ht="18" customHeight="1" x14ac:dyDescent="0.25">
      <c r="A24" s="245" t="str">
        <f t="shared" si="2"/>
        <v/>
      </c>
      <c r="B24" s="246" t="str">
        <f t="shared" si="6"/>
        <v/>
      </c>
      <c r="C24" s="247" t="str">
        <f>IF(OR(Deckblatt!$K$19="Bitte auswählen!",Deckblatt!$K$19=""),"",IF(D24="","",Deckblatt!$K$19))</f>
        <v/>
      </c>
      <c r="D24" s="245" t="str">
        <f>'Kopierhilfe TN-Daten'!D24</f>
        <v/>
      </c>
      <c r="E24" s="245" t="str">
        <f t="shared" si="3"/>
        <v/>
      </c>
      <c r="F24" s="245" t="str">
        <f t="shared" si="1"/>
        <v/>
      </c>
      <c r="G24" s="246" t="str">
        <f>IF(C24&lt;&gt;"",Deckblatt!$K$25,"")</f>
        <v/>
      </c>
      <c r="H24" s="248" t="str">
        <f>IF(D24&lt;&gt;"",VLOOKUP(D24,Anwesenheitsliste!B41:DG279,73,FALSE),"")</f>
        <v/>
      </c>
      <c r="I24" s="249" t="str">
        <f>IF(OR(Deckblatt!$K$27="Bitte auswählen!",Deckblatt!$K$27=""),"",IF(H24="","",Deckblatt!$K$27))</f>
        <v/>
      </c>
      <c r="J24" s="259" t="str">
        <f t="shared" si="4"/>
        <v/>
      </c>
      <c r="K24" s="246" t="str">
        <f t="shared" si="5"/>
        <v/>
      </c>
      <c r="L24" s="250"/>
      <c r="M24" s="246" t="str">
        <f>IF(AND($B24&lt;&gt;"",Haushaltsjahr=Kataloge!E$4),VLOOKUP(Deckblatt!$K$27,Kataloge!$M$1:$N$4,2,FALSE),"")</f>
        <v/>
      </c>
      <c r="N24" s="246" t="str">
        <f>IF(AND($B24&lt;&gt;"",Haushaltsjahr=Kataloge!F$4),VLOOKUP(Deckblatt!$K$27,Kataloge!$M$1:$N$4,2,FALSE),"")</f>
        <v/>
      </c>
      <c r="O24" s="246" t="str">
        <f>IF(AND($B24&lt;&gt;"",Haushaltsjahr=Kataloge!G$4),VLOOKUP(Deckblatt!$K$27,Kataloge!$M$1:$N$4,2,FALSE),"")</f>
        <v/>
      </c>
      <c r="P24" s="246" t="str">
        <f>IF(AND($B24&lt;&gt;"",Haushaltsjahr=Kataloge!H$4),VLOOKUP(Deckblatt!$K$27,Kataloge!$M$1:$N$4,2,FALSE),"")</f>
        <v/>
      </c>
      <c r="Q24" s="246" t="str">
        <f>IF(AND($B24&lt;&gt;"",Haushaltsjahr=Kataloge!I$4),VLOOKUP(Deckblatt!$K$27,Kataloge!$M$1:$N$4,2,FALSE),"")</f>
        <v/>
      </c>
      <c r="R24" s="246" t="str">
        <f>IF(AND($B24&lt;&gt;"",Haushaltsjahr=Kataloge!J$4),VLOOKUP(Deckblatt!$K$27,Kataloge!$M$1:$N$4,2,FALSE),"")</f>
        <v/>
      </c>
    </row>
    <row r="25" spans="1:18" ht="18" customHeight="1" x14ac:dyDescent="0.25">
      <c r="A25" s="245" t="str">
        <f t="shared" si="2"/>
        <v/>
      </c>
      <c r="B25" s="246" t="str">
        <f t="shared" si="6"/>
        <v/>
      </c>
      <c r="C25" s="247" t="str">
        <f>IF(OR(Deckblatt!$K$19="Bitte auswählen!",Deckblatt!$K$19=""),"",IF(D25="","",Deckblatt!$K$19))</f>
        <v/>
      </c>
      <c r="D25" s="245" t="str">
        <f>'Kopierhilfe TN-Daten'!D25</f>
        <v/>
      </c>
      <c r="E25" s="245" t="str">
        <f t="shared" si="3"/>
        <v/>
      </c>
      <c r="F25" s="245" t="str">
        <f t="shared" si="1"/>
        <v/>
      </c>
      <c r="G25" s="246" t="str">
        <f>IF(C25&lt;&gt;"",Deckblatt!$K$25,"")</f>
        <v/>
      </c>
      <c r="H25" s="248" t="str">
        <f>IF(D25&lt;&gt;"",VLOOKUP(D25,Anwesenheitsliste!B42:DG280,73,FALSE),"")</f>
        <v/>
      </c>
      <c r="I25" s="249" t="str">
        <f>IF(OR(Deckblatt!$K$27="Bitte auswählen!",Deckblatt!$K$27=""),"",IF(H25="","",Deckblatt!$K$27))</f>
        <v/>
      </c>
      <c r="J25" s="259" t="str">
        <f t="shared" si="4"/>
        <v/>
      </c>
      <c r="K25" s="246" t="str">
        <f t="shared" si="5"/>
        <v/>
      </c>
      <c r="L25" s="250"/>
      <c r="M25" s="246" t="str">
        <f>IF(AND($B25&lt;&gt;"",Haushaltsjahr=Kataloge!E$4),VLOOKUP(Deckblatt!$K$27,Kataloge!$M$1:$N$4,2,FALSE),"")</f>
        <v/>
      </c>
      <c r="N25" s="246" t="str">
        <f>IF(AND($B25&lt;&gt;"",Haushaltsjahr=Kataloge!F$4),VLOOKUP(Deckblatt!$K$27,Kataloge!$M$1:$N$4,2,FALSE),"")</f>
        <v/>
      </c>
      <c r="O25" s="246" t="str">
        <f>IF(AND($B25&lt;&gt;"",Haushaltsjahr=Kataloge!G$4),VLOOKUP(Deckblatt!$K$27,Kataloge!$M$1:$N$4,2,FALSE),"")</f>
        <v/>
      </c>
      <c r="P25" s="246" t="str">
        <f>IF(AND($B25&lt;&gt;"",Haushaltsjahr=Kataloge!H$4),VLOOKUP(Deckblatt!$K$27,Kataloge!$M$1:$N$4,2,FALSE),"")</f>
        <v/>
      </c>
      <c r="Q25" s="246" t="str">
        <f>IF(AND($B25&lt;&gt;"",Haushaltsjahr=Kataloge!I$4),VLOOKUP(Deckblatt!$K$27,Kataloge!$M$1:$N$4,2,FALSE),"")</f>
        <v/>
      </c>
      <c r="R25" s="246" t="str">
        <f>IF(AND($B25&lt;&gt;"",Haushaltsjahr=Kataloge!J$4),VLOOKUP(Deckblatt!$K$27,Kataloge!$M$1:$N$4,2,FALSE),"")</f>
        <v/>
      </c>
    </row>
    <row r="26" spans="1:18" ht="18" customHeight="1" x14ac:dyDescent="0.25">
      <c r="A26" s="245" t="str">
        <f t="shared" si="2"/>
        <v/>
      </c>
      <c r="B26" s="246" t="str">
        <f t="shared" si="6"/>
        <v/>
      </c>
      <c r="C26" s="247" t="str">
        <f>IF(OR(Deckblatt!$K$19="Bitte auswählen!",Deckblatt!$K$19=""),"",IF(D26="","",Deckblatt!$K$19))</f>
        <v/>
      </c>
      <c r="D26" s="245" t="str">
        <f>'Kopierhilfe TN-Daten'!D26</f>
        <v/>
      </c>
      <c r="E26" s="245" t="str">
        <f t="shared" si="3"/>
        <v/>
      </c>
      <c r="F26" s="245" t="str">
        <f t="shared" si="1"/>
        <v/>
      </c>
      <c r="G26" s="246" t="str">
        <f>IF(C26&lt;&gt;"",Deckblatt!$K$25,"")</f>
        <v/>
      </c>
      <c r="H26" s="248" t="str">
        <f>IF(D26&lt;&gt;"",VLOOKUP(D26,Anwesenheitsliste!B43:DG281,73,FALSE),"")</f>
        <v/>
      </c>
      <c r="I26" s="249" t="str">
        <f>IF(OR(Deckblatt!$K$27="Bitte auswählen!",Deckblatt!$K$27=""),"",IF(H26="","",Deckblatt!$K$27))</f>
        <v/>
      </c>
      <c r="J26" s="259" t="str">
        <f t="shared" si="4"/>
        <v/>
      </c>
      <c r="K26" s="246" t="str">
        <f t="shared" si="5"/>
        <v/>
      </c>
      <c r="L26" s="250"/>
      <c r="M26" s="246" t="str">
        <f>IF(AND($B26&lt;&gt;"",Haushaltsjahr=Kataloge!E$4),VLOOKUP(Deckblatt!$K$27,Kataloge!$M$1:$N$4,2,FALSE),"")</f>
        <v/>
      </c>
      <c r="N26" s="246" t="str">
        <f>IF(AND($B26&lt;&gt;"",Haushaltsjahr=Kataloge!F$4),VLOOKUP(Deckblatt!$K$27,Kataloge!$M$1:$N$4,2,FALSE),"")</f>
        <v/>
      </c>
      <c r="O26" s="246" t="str">
        <f>IF(AND($B26&lt;&gt;"",Haushaltsjahr=Kataloge!G$4),VLOOKUP(Deckblatt!$K$27,Kataloge!$M$1:$N$4,2,FALSE),"")</f>
        <v/>
      </c>
      <c r="P26" s="246" t="str">
        <f>IF(AND($B26&lt;&gt;"",Haushaltsjahr=Kataloge!H$4),VLOOKUP(Deckblatt!$K$27,Kataloge!$M$1:$N$4,2,FALSE),"")</f>
        <v/>
      </c>
      <c r="Q26" s="246" t="str">
        <f>IF(AND($B26&lt;&gt;"",Haushaltsjahr=Kataloge!I$4),VLOOKUP(Deckblatt!$K$27,Kataloge!$M$1:$N$4,2,FALSE),"")</f>
        <v/>
      </c>
      <c r="R26" s="246" t="str">
        <f>IF(AND($B26&lt;&gt;"",Haushaltsjahr=Kataloge!J$4),VLOOKUP(Deckblatt!$K$27,Kataloge!$M$1:$N$4,2,FALSE),"")</f>
        <v/>
      </c>
    </row>
    <row r="27" spans="1:18" ht="18" customHeight="1" x14ac:dyDescent="0.25">
      <c r="A27" s="245" t="str">
        <f t="shared" si="2"/>
        <v/>
      </c>
      <c r="B27" s="246" t="str">
        <f t="shared" si="6"/>
        <v/>
      </c>
      <c r="C27" s="247" t="str">
        <f>IF(OR(Deckblatt!$K$19="Bitte auswählen!",Deckblatt!$K$19=""),"",IF(D27="","",Deckblatt!$K$19))</f>
        <v/>
      </c>
      <c r="D27" s="245" t="str">
        <f>'Kopierhilfe TN-Daten'!D27</f>
        <v/>
      </c>
      <c r="E27" s="245" t="str">
        <f t="shared" si="3"/>
        <v/>
      </c>
      <c r="F27" s="245" t="str">
        <f t="shared" si="1"/>
        <v/>
      </c>
      <c r="G27" s="246" t="str">
        <f>IF(C27&lt;&gt;"",Deckblatt!$K$25,"")</f>
        <v/>
      </c>
      <c r="H27" s="248" t="str">
        <f>IF(D27&lt;&gt;"",VLOOKUP(D27,Anwesenheitsliste!B44:DG282,73,FALSE),"")</f>
        <v/>
      </c>
      <c r="I27" s="249" t="str">
        <f>IF(OR(Deckblatt!$K$27="Bitte auswählen!",Deckblatt!$K$27=""),"",IF(H27="","",Deckblatt!$K$27))</f>
        <v/>
      </c>
      <c r="J27" s="259" t="str">
        <f t="shared" si="4"/>
        <v/>
      </c>
      <c r="K27" s="246" t="str">
        <f t="shared" si="5"/>
        <v/>
      </c>
      <c r="L27" s="250"/>
      <c r="M27" s="246" t="str">
        <f>IF(AND($B27&lt;&gt;"",Haushaltsjahr=Kataloge!E$4),VLOOKUP(Deckblatt!$K$27,Kataloge!$M$1:$N$4,2,FALSE),"")</f>
        <v/>
      </c>
      <c r="N27" s="246" t="str">
        <f>IF(AND($B27&lt;&gt;"",Haushaltsjahr=Kataloge!F$4),VLOOKUP(Deckblatt!$K$27,Kataloge!$M$1:$N$4,2,FALSE),"")</f>
        <v/>
      </c>
      <c r="O27" s="246" t="str">
        <f>IF(AND($B27&lt;&gt;"",Haushaltsjahr=Kataloge!G$4),VLOOKUP(Deckblatt!$K$27,Kataloge!$M$1:$N$4,2,FALSE),"")</f>
        <v/>
      </c>
      <c r="P27" s="246" t="str">
        <f>IF(AND($B27&lt;&gt;"",Haushaltsjahr=Kataloge!H$4),VLOOKUP(Deckblatt!$K$27,Kataloge!$M$1:$N$4,2,FALSE),"")</f>
        <v/>
      </c>
      <c r="Q27" s="246" t="str">
        <f>IF(AND($B27&lt;&gt;"",Haushaltsjahr=Kataloge!I$4),VLOOKUP(Deckblatt!$K$27,Kataloge!$M$1:$N$4,2,FALSE),"")</f>
        <v/>
      </c>
      <c r="R27" s="246" t="str">
        <f>IF(AND($B27&lt;&gt;"",Haushaltsjahr=Kataloge!J$4),VLOOKUP(Deckblatt!$K$27,Kataloge!$M$1:$N$4,2,FALSE),"")</f>
        <v/>
      </c>
    </row>
    <row r="28" spans="1:18" ht="18" customHeight="1" x14ac:dyDescent="0.25">
      <c r="A28" s="245" t="str">
        <f t="shared" si="2"/>
        <v/>
      </c>
      <c r="B28" s="246" t="str">
        <f t="shared" si="6"/>
        <v/>
      </c>
      <c r="C28" s="247" t="str">
        <f>IF(OR(Deckblatt!$K$19="Bitte auswählen!",Deckblatt!$K$19=""),"",IF(D28="","",Deckblatt!$K$19))</f>
        <v/>
      </c>
      <c r="D28" s="245" t="str">
        <f>'Kopierhilfe TN-Daten'!D28</f>
        <v/>
      </c>
      <c r="E28" s="245" t="str">
        <f t="shared" si="3"/>
        <v/>
      </c>
      <c r="F28" s="245" t="str">
        <f t="shared" si="1"/>
        <v/>
      </c>
      <c r="G28" s="246" t="str">
        <f>IF(C28&lt;&gt;"",Deckblatt!$K$25,"")</f>
        <v/>
      </c>
      <c r="H28" s="248" t="str">
        <f>IF(D28&lt;&gt;"",VLOOKUP(D28,Anwesenheitsliste!B45:DG283,73,FALSE),"")</f>
        <v/>
      </c>
      <c r="I28" s="249" t="str">
        <f>IF(OR(Deckblatt!$K$27="Bitte auswählen!",Deckblatt!$K$27=""),"",IF(H28="","",Deckblatt!$K$27))</f>
        <v/>
      </c>
      <c r="J28" s="259" t="str">
        <f t="shared" si="4"/>
        <v/>
      </c>
      <c r="K28" s="246" t="str">
        <f t="shared" si="5"/>
        <v/>
      </c>
      <c r="L28" s="250"/>
      <c r="M28" s="246" t="str">
        <f>IF(AND($B28&lt;&gt;"",Haushaltsjahr=Kataloge!E$4),VLOOKUP(Deckblatt!$K$27,Kataloge!$M$1:$N$4,2,FALSE),"")</f>
        <v/>
      </c>
      <c r="N28" s="246" t="str">
        <f>IF(AND($B28&lt;&gt;"",Haushaltsjahr=Kataloge!F$4),VLOOKUP(Deckblatt!$K$27,Kataloge!$M$1:$N$4,2,FALSE),"")</f>
        <v/>
      </c>
      <c r="O28" s="246" t="str">
        <f>IF(AND($B28&lt;&gt;"",Haushaltsjahr=Kataloge!G$4),VLOOKUP(Deckblatt!$K$27,Kataloge!$M$1:$N$4,2,FALSE),"")</f>
        <v/>
      </c>
      <c r="P28" s="246" t="str">
        <f>IF(AND($B28&lt;&gt;"",Haushaltsjahr=Kataloge!H$4),VLOOKUP(Deckblatt!$K$27,Kataloge!$M$1:$N$4,2,FALSE),"")</f>
        <v/>
      </c>
      <c r="Q28" s="246" t="str">
        <f>IF(AND($B28&lt;&gt;"",Haushaltsjahr=Kataloge!I$4),VLOOKUP(Deckblatt!$K$27,Kataloge!$M$1:$N$4,2,FALSE),"")</f>
        <v/>
      </c>
      <c r="R28" s="246" t="str">
        <f>IF(AND($B28&lt;&gt;"",Haushaltsjahr=Kataloge!J$4),VLOOKUP(Deckblatt!$K$27,Kataloge!$M$1:$N$4,2,FALSE),"")</f>
        <v/>
      </c>
    </row>
    <row r="29" spans="1:18" ht="18" customHeight="1" x14ac:dyDescent="0.25">
      <c r="A29" s="245" t="str">
        <f t="shared" si="2"/>
        <v/>
      </c>
      <c r="B29" s="246" t="str">
        <f t="shared" si="6"/>
        <v/>
      </c>
      <c r="C29" s="247" t="str">
        <f>IF(OR(Deckblatt!$K$19="Bitte auswählen!",Deckblatt!$K$19=""),"",IF(D29="","",Deckblatt!$K$19))</f>
        <v/>
      </c>
      <c r="D29" s="245" t="str">
        <f>'Kopierhilfe TN-Daten'!D29</f>
        <v/>
      </c>
      <c r="E29" s="245" t="str">
        <f t="shared" si="3"/>
        <v/>
      </c>
      <c r="F29" s="245" t="str">
        <f t="shared" si="1"/>
        <v/>
      </c>
      <c r="G29" s="246" t="str">
        <f>IF(C29&lt;&gt;"",Deckblatt!$K$25,"")</f>
        <v/>
      </c>
      <c r="H29" s="248" t="str">
        <f>IF(D29&lt;&gt;"",VLOOKUP(D29,Anwesenheitsliste!B46:DG284,73,FALSE),"")</f>
        <v/>
      </c>
      <c r="I29" s="249" t="str">
        <f>IF(OR(Deckblatt!$K$27="Bitte auswählen!",Deckblatt!$K$27=""),"",IF(H29="","",Deckblatt!$K$27))</f>
        <v/>
      </c>
      <c r="J29" s="259" t="str">
        <f t="shared" si="4"/>
        <v/>
      </c>
      <c r="K29" s="246" t="str">
        <f t="shared" si="5"/>
        <v/>
      </c>
      <c r="L29" s="250"/>
      <c r="M29" s="246" t="str">
        <f>IF(AND($B29&lt;&gt;"",Haushaltsjahr=Kataloge!E$4),VLOOKUP(Deckblatt!$K$27,Kataloge!$M$1:$N$4,2,FALSE),"")</f>
        <v/>
      </c>
      <c r="N29" s="246" t="str">
        <f>IF(AND($B29&lt;&gt;"",Haushaltsjahr=Kataloge!F$4),VLOOKUP(Deckblatt!$K$27,Kataloge!$M$1:$N$4,2,FALSE),"")</f>
        <v/>
      </c>
      <c r="O29" s="246" t="str">
        <f>IF(AND($B29&lt;&gt;"",Haushaltsjahr=Kataloge!G$4),VLOOKUP(Deckblatt!$K$27,Kataloge!$M$1:$N$4,2,FALSE),"")</f>
        <v/>
      </c>
      <c r="P29" s="246" t="str">
        <f>IF(AND($B29&lt;&gt;"",Haushaltsjahr=Kataloge!H$4),VLOOKUP(Deckblatt!$K$27,Kataloge!$M$1:$N$4,2,FALSE),"")</f>
        <v/>
      </c>
      <c r="Q29" s="246" t="str">
        <f>IF(AND($B29&lt;&gt;"",Haushaltsjahr=Kataloge!I$4),VLOOKUP(Deckblatt!$K$27,Kataloge!$M$1:$N$4,2,FALSE),"")</f>
        <v/>
      </c>
      <c r="R29" s="246" t="str">
        <f>IF(AND($B29&lt;&gt;"",Haushaltsjahr=Kataloge!J$4),VLOOKUP(Deckblatt!$K$27,Kataloge!$M$1:$N$4,2,FALSE),"")</f>
        <v/>
      </c>
    </row>
    <row r="30" spans="1:18" ht="18" customHeight="1" x14ac:dyDescent="0.25">
      <c r="A30" s="245" t="str">
        <f t="shared" si="2"/>
        <v/>
      </c>
      <c r="B30" s="246" t="str">
        <f t="shared" si="6"/>
        <v/>
      </c>
      <c r="C30" s="247" t="str">
        <f>IF(OR(Deckblatt!$K$19="Bitte auswählen!",Deckblatt!$K$19=""),"",IF(D30="","",Deckblatt!$K$19))</f>
        <v/>
      </c>
      <c r="D30" s="245" t="str">
        <f>'Kopierhilfe TN-Daten'!D30</f>
        <v/>
      </c>
      <c r="E30" s="245" t="str">
        <f t="shared" si="3"/>
        <v/>
      </c>
      <c r="F30" s="245" t="str">
        <f t="shared" si="1"/>
        <v/>
      </c>
      <c r="G30" s="246" t="str">
        <f>IF(C30&lt;&gt;"",Deckblatt!$K$25,"")</f>
        <v/>
      </c>
      <c r="H30" s="248" t="str">
        <f>IF(D30&lt;&gt;"",VLOOKUP(D30,Anwesenheitsliste!B47:DG285,73,FALSE),"")</f>
        <v/>
      </c>
      <c r="I30" s="249" t="str">
        <f>IF(OR(Deckblatt!$K$27="Bitte auswählen!",Deckblatt!$K$27=""),"",IF(H30="","",Deckblatt!$K$27))</f>
        <v/>
      </c>
      <c r="J30" s="259" t="str">
        <f t="shared" si="4"/>
        <v/>
      </c>
      <c r="K30" s="246" t="str">
        <f t="shared" si="5"/>
        <v/>
      </c>
      <c r="L30" s="250"/>
      <c r="M30" s="246" t="str">
        <f>IF(AND($B30&lt;&gt;"",Haushaltsjahr=Kataloge!E$4),VLOOKUP(Deckblatt!$K$27,Kataloge!$M$1:$N$4,2,FALSE),"")</f>
        <v/>
      </c>
      <c r="N30" s="246" t="str">
        <f>IF(AND($B30&lt;&gt;"",Haushaltsjahr=Kataloge!F$4),VLOOKUP(Deckblatt!$K$27,Kataloge!$M$1:$N$4,2,FALSE),"")</f>
        <v/>
      </c>
      <c r="O30" s="246" t="str">
        <f>IF(AND($B30&lt;&gt;"",Haushaltsjahr=Kataloge!G$4),VLOOKUP(Deckblatt!$K$27,Kataloge!$M$1:$N$4,2,FALSE),"")</f>
        <v/>
      </c>
      <c r="P30" s="246" t="str">
        <f>IF(AND($B30&lt;&gt;"",Haushaltsjahr=Kataloge!H$4),VLOOKUP(Deckblatt!$K$27,Kataloge!$M$1:$N$4,2,FALSE),"")</f>
        <v/>
      </c>
      <c r="Q30" s="246" t="str">
        <f>IF(AND($B30&lt;&gt;"",Haushaltsjahr=Kataloge!I$4),VLOOKUP(Deckblatt!$K$27,Kataloge!$M$1:$N$4,2,FALSE),"")</f>
        <v/>
      </c>
      <c r="R30" s="246" t="str">
        <f>IF(AND($B30&lt;&gt;"",Haushaltsjahr=Kataloge!J$4),VLOOKUP(Deckblatt!$K$27,Kataloge!$M$1:$N$4,2,FALSE),"")</f>
        <v/>
      </c>
    </row>
    <row r="31" spans="1:18" ht="18" customHeight="1" x14ac:dyDescent="0.25">
      <c r="A31" s="245" t="str">
        <f t="shared" si="2"/>
        <v/>
      </c>
      <c r="B31" s="246" t="str">
        <f t="shared" si="6"/>
        <v/>
      </c>
      <c r="C31" s="247" t="str">
        <f>IF(OR(Deckblatt!$K$19="Bitte auswählen!",Deckblatt!$K$19=""),"",IF(D31="","",Deckblatt!$K$19))</f>
        <v/>
      </c>
      <c r="D31" s="245" t="str">
        <f>'Kopierhilfe TN-Daten'!D31</f>
        <v/>
      </c>
      <c r="E31" s="245" t="str">
        <f t="shared" si="3"/>
        <v/>
      </c>
      <c r="F31" s="245" t="str">
        <f t="shared" si="1"/>
        <v/>
      </c>
      <c r="G31" s="246" t="str">
        <f>IF(C31&lt;&gt;"",Deckblatt!$K$25,"")</f>
        <v/>
      </c>
      <c r="H31" s="248" t="str">
        <f>IF(D31&lt;&gt;"",VLOOKUP(D31,Anwesenheitsliste!B48:DG286,73,FALSE),"")</f>
        <v/>
      </c>
      <c r="I31" s="249" t="str">
        <f>IF(OR(Deckblatt!$K$27="Bitte auswählen!",Deckblatt!$K$27=""),"",IF(H31="","",Deckblatt!$K$27))</f>
        <v/>
      </c>
      <c r="J31" s="259" t="str">
        <f t="shared" si="4"/>
        <v/>
      </c>
      <c r="K31" s="246" t="str">
        <f t="shared" si="5"/>
        <v/>
      </c>
      <c r="L31" s="250"/>
      <c r="M31" s="246" t="str">
        <f>IF(AND($B31&lt;&gt;"",Haushaltsjahr=Kataloge!E$4),VLOOKUP(Deckblatt!$K$27,Kataloge!$M$1:$N$4,2,FALSE),"")</f>
        <v/>
      </c>
      <c r="N31" s="246" t="str">
        <f>IF(AND($B31&lt;&gt;"",Haushaltsjahr=Kataloge!F$4),VLOOKUP(Deckblatt!$K$27,Kataloge!$M$1:$N$4,2,FALSE),"")</f>
        <v/>
      </c>
      <c r="O31" s="246" t="str">
        <f>IF(AND($B31&lt;&gt;"",Haushaltsjahr=Kataloge!G$4),VLOOKUP(Deckblatt!$K$27,Kataloge!$M$1:$N$4,2,FALSE),"")</f>
        <v/>
      </c>
      <c r="P31" s="246" t="str">
        <f>IF(AND($B31&lt;&gt;"",Haushaltsjahr=Kataloge!H$4),VLOOKUP(Deckblatt!$K$27,Kataloge!$M$1:$N$4,2,FALSE),"")</f>
        <v/>
      </c>
      <c r="Q31" s="246" t="str">
        <f>IF(AND($B31&lt;&gt;"",Haushaltsjahr=Kataloge!I$4),VLOOKUP(Deckblatt!$K$27,Kataloge!$M$1:$N$4,2,FALSE),"")</f>
        <v/>
      </c>
      <c r="R31" s="246" t="str">
        <f>IF(AND($B31&lt;&gt;"",Haushaltsjahr=Kataloge!J$4),VLOOKUP(Deckblatt!$K$27,Kataloge!$M$1:$N$4,2,FALSE),"")</f>
        <v/>
      </c>
    </row>
  </sheetData>
  <sheetProtection password="D62E" sheet="1" objects="1" scenarios="1" selectLockedCells="1" autoFilter="0"/>
  <printOptions horizontalCentered="1"/>
  <pageMargins left="0.19685039370078741" right="0.19685039370078741" top="0.59055118110236227" bottom="0.59055118110236227" header="0.19685039370078741" footer="0.19685039370078741"/>
  <pageSetup paperSize="9" scale="39" fitToHeight="0" orientation="landscape" useFirstPageNumber="1" r:id="rId1"/>
  <headerFooter alignWithMargins="0">
    <oddFooter>&amp;C&amp;9Seite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39997558519241921"/>
    <pageSetUpPr fitToPage="1"/>
  </sheetPr>
  <dimension ref="A1:R42"/>
  <sheetViews>
    <sheetView showGridLines="0" tabSelected="1" zoomScaleNormal="100" workbookViewId="0">
      <selection activeCell="C15" sqref="C15"/>
    </sheetView>
  </sheetViews>
  <sheetFormatPr baseColWidth="10" defaultColWidth="11.453125" defaultRowHeight="11.5" x14ac:dyDescent="0.25"/>
  <cols>
    <col min="1" max="1" width="2.7265625" style="7" customWidth="1"/>
    <col min="2" max="2" width="27.7265625" style="7" customWidth="1"/>
    <col min="3" max="3" width="18.7265625" style="7" customWidth="1"/>
    <col min="4" max="4" width="1.7265625" style="7" customWidth="1"/>
    <col min="5" max="5" width="18.7265625" style="7" customWidth="1"/>
    <col min="6" max="6" width="1.7265625" style="7" customWidth="1"/>
    <col min="7" max="7" width="18.7265625" style="7" customWidth="1"/>
    <col min="8" max="8" width="1.7265625" style="7" customWidth="1"/>
    <col min="9" max="9" width="18.7265625" style="7" customWidth="1"/>
    <col min="10" max="10" width="1.7265625" style="7" customWidth="1"/>
    <col min="11" max="11" width="18.7265625" style="7" customWidth="1"/>
    <col min="12" max="12" width="2.7265625" style="7" customWidth="1"/>
    <col min="13" max="18" width="12.54296875" style="7" hidden="1" customWidth="1"/>
    <col min="19" max="16384" width="11.453125" style="7"/>
  </cols>
  <sheetData>
    <row r="1" spans="1:18" ht="15" customHeight="1" x14ac:dyDescent="0.25">
      <c r="M1" s="98"/>
      <c r="N1" s="98"/>
      <c r="O1" s="98"/>
      <c r="P1" s="98"/>
      <c r="Q1" s="98"/>
      <c r="R1" s="98"/>
    </row>
    <row r="2" spans="1:18" ht="15" customHeight="1" x14ac:dyDescent="0.25">
      <c r="M2" s="98"/>
      <c r="N2" s="98"/>
      <c r="O2" s="98"/>
      <c r="P2" s="98"/>
      <c r="Q2" s="98"/>
      <c r="R2" s="98"/>
    </row>
    <row r="3" spans="1:18" ht="15" customHeight="1" x14ac:dyDescent="0.25">
      <c r="M3" s="98"/>
      <c r="N3" s="98"/>
      <c r="O3" s="98"/>
      <c r="P3" s="98"/>
      <c r="Q3" s="98"/>
      <c r="R3" s="98"/>
    </row>
    <row r="4" spans="1:18" ht="4" customHeight="1" x14ac:dyDescent="0.25">
      <c r="M4" s="101"/>
      <c r="N4" s="101"/>
      <c r="O4" s="101"/>
      <c r="P4" s="101"/>
      <c r="Q4" s="101"/>
      <c r="R4" s="101"/>
    </row>
    <row r="5" spans="1:18" s="11" customFormat="1" ht="15" customHeight="1" x14ac:dyDescent="0.25">
      <c r="A5" s="21" t="str">
        <f>Änderungsdoku!$A$2</f>
        <v xml:space="preserve">Anwesenheitsliste | Schüler:innen mit Schwerbehinderung oder Gleichstellung </v>
      </c>
      <c r="C5" s="15"/>
      <c r="D5" s="15"/>
      <c r="E5" s="15"/>
      <c r="F5" s="15"/>
      <c r="G5" s="15"/>
      <c r="H5" s="15"/>
      <c r="I5" s="15"/>
      <c r="J5" s="15"/>
      <c r="K5" s="15"/>
      <c r="L5" s="15"/>
      <c r="M5" s="101"/>
      <c r="N5" s="101"/>
      <c r="O5" s="101"/>
      <c r="P5" s="101"/>
      <c r="Q5" s="101"/>
      <c r="R5" s="101"/>
    </row>
    <row r="6" spans="1:18" s="11" customFormat="1" ht="15" customHeight="1" x14ac:dyDescent="0.25">
      <c r="A6" s="21" t="str">
        <f>Änderungsdoku!$A$3</f>
        <v>Schulförderung - Berufliche Orientierung - Praxiserfahrungen (SUBOT-S)</v>
      </c>
      <c r="C6" s="15"/>
      <c r="D6" s="15"/>
      <c r="E6" s="15"/>
      <c r="F6" s="15"/>
      <c r="G6" s="15"/>
      <c r="H6" s="15"/>
      <c r="I6" s="15"/>
      <c r="J6" s="15"/>
      <c r="K6" s="15"/>
      <c r="L6" s="15"/>
      <c r="M6" s="101"/>
      <c r="N6" s="101"/>
      <c r="O6" s="101"/>
      <c r="P6" s="101"/>
      <c r="Q6" s="101"/>
      <c r="R6" s="101"/>
    </row>
    <row r="7" spans="1:18" s="11" customFormat="1" ht="15" customHeight="1" x14ac:dyDescent="0.25">
      <c r="A7" s="14" t="str">
        <f>CONCATENATE("Formularversion: ",LOOKUP(2,1/(Änderungsdoku!$A$1:$A$999&lt;&gt;""),Änderungsdoku!A:A)," vom ",TEXT(VLOOKUP(LOOKUP(2,1/(Änderungsdoku!$A$1:$A$999&lt;&gt;""),Änderungsdoku!A:A),Änderungsdoku!$A$1:$B$999,2,FALSE),"TT.MM.JJ"),Änderungsdoku!$A$4)</f>
        <v>Formularversion: V 2.4 vom 05.01.24 - öffentlich -</v>
      </c>
      <c r="M7" s="101"/>
      <c r="N7" s="101"/>
      <c r="O7" s="101"/>
      <c r="P7" s="101"/>
      <c r="Q7" s="101"/>
      <c r="R7" s="101"/>
    </row>
    <row r="8" spans="1:18" s="11" customFormat="1" ht="4" customHeight="1" x14ac:dyDescent="0.25">
      <c r="B8" s="12"/>
      <c r="C8" s="12"/>
      <c r="D8" s="12"/>
      <c r="E8" s="12"/>
      <c r="F8" s="12"/>
      <c r="G8" s="12"/>
      <c r="H8" s="12"/>
      <c r="I8" s="12"/>
      <c r="J8" s="12"/>
      <c r="K8" s="12"/>
      <c r="L8" s="12"/>
      <c r="M8" s="101"/>
      <c r="N8" s="101"/>
      <c r="O8" s="101"/>
      <c r="P8" s="101"/>
      <c r="Q8" s="101"/>
      <c r="R8" s="101"/>
    </row>
    <row r="9" spans="1:18" s="11" customFormat="1" ht="6" customHeight="1" x14ac:dyDescent="0.25">
      <c r="A9" s="35"/>
      <c r="B9" s="36"/>
      <c r="C9" s="36"/>
      <c r="D9" s="36"/>
      <c r="E9" s="36"/>
      <c r="F9" s="36"/>
      <c r="G9" s="36"/>
      <c r="H9" s="36"/>
      <c r="I9" s="36"/>
      <c r="J9" s="36"/>
      <c r="K9" s="36"/>
      <c r="L9" s="37"/>
      <c r="M9" s="101"/>
      <c r="N9" s="101"/>
      <c r="O9" s="101"/>
      <c r="P9" s="101"/>
      <c r="Q9" s="101"/>
      <c r="R9" s="101"/>
    </row>
    <row r="10" spans="1:18" s="11" customFormat="1" ht="12" customHeight="1" x14ac:dyDescent="0.25">
      <c r="A10" s="38"/>
      <c r="B10" s="44" t="s">
        <v>91</v>
      </c>
      <c r="C10" s="39"/>
      <c r="D10" s="39"/>
      <c r="E10" s="39"/>
      <c r="F10" s="39"/>
      <c r="G10" s="39"/>
      <c r="H10" s="39"/>
      <c r="I10" s="39"/>
      <c r="J10" s="39"/>
      <c r="K10" s="39"/>
      <c r="L10" s="40"/>
      <c r="M10" s="101"/>
      <c r="N10" s="101"/>
      <c r="O10" s="101"/>
      <c r="P10" s="101"/>
      <c r="Q10" s="101"/>
      <c r="R10" s="101"/>
    </row>
    <row r="11" spans="1:18" s="11" customFormat="1" ht="12" customHeight="1" x14ac:dyDescent="0.25">
      <c r="A11" s="38"/>
      <c r="B11" s="44" t="s">
        <v>92</v>
      </c>
      <c r="C11" s="39"/>
      <c r="D11" s="39"/>
      <c r="E11" s="39"/>
      <c r="F11" s="39"/>
      <c r="G11" s="39"/>
      <c r="H11" s="39"/>
      <c r="I11" s="39"/>
      <c r="J11" s="39"/>
      <c r="K11" s="39"/>
      <c r="L11" s="40"/>
      <c r="M11" s="101"/>
      <c r="N11" s="101"/>
      <c r="O11" s="101"/>
      <c r="P11" s="101"/>
      <c r="Q11" s="101"/>
      <c r="R11" s="101"/>
    </row>
    <row r="12" spans="1:18" s="11" customFormat="1" ht="12" customHeight="1" x14ac:dyDescent="0.25">
      <c r="A12" s="38"/>
      <c r="B12" s="44" t="s">
        <v>101</v>
      </c>
      <c r="C12" s="39"/>
      <c r="D12" s="39"/>
      <c r="E12" s="39"/>
      <c r="F12" s="39"/>
      <c r="G12" s="39"/>
      <c r="H12" s="39"/>
      <c r="I12" s="39"/>
      <c r="J12" s="39"/>
      <c r="K12" s="39"/>
      <c r="L12" s="40"/>
      <c r="M12" s="101"/>
      <c r="N12" s="101"/>
      <c r="O12" s="101"/>
      <c r="P12" s="101"/>
      <c r="Q12" s="101"/>
      <c r="R12" s="101"/>
    </row>
    <row r="13" spans="1:18" s="11" customFormat="1" ht="6" customHeight="1" x14ac:dyDescent="0.25">
      <c r="A13" s="41"/>
      <c r="B13" s="42"/>
      <c r="C13" s="42"/>
      <c r="D13" s="42"/>
      <c r="E13" s="42"/>
      <c r="F13" s="42"/>
      <c r="G13" s="42"/>
      <c r="H13" s="42"/>
      <c r="I13" s="42"/>
      <c r="J13" s="42"/>
      <c r="K13" s="42"/>
      <c r="L13" s="43"/>
      <c r="M13" s="101"/>
      <c r="N13" s="101"/>
      <c r="O13" s="101"/>
      <c r="P13" s="101"/>
      <c r="Q13" s="101"/>
      <c r="R13" s="101"/>
    </row>
    <row r="14" spans="1:18" s="11" customFormat="1" ht="12" customHeight="1" x14ac:dyDescent="0.25">
      <c r="A14" s="45"/>
      <c r="B14" s="46"/>
      <c r="C14" s="46"/>
      <c r="D14" s="46"/>
      <c r="E14" s="46"/>
      <c r="F14" s="46"/>
      <c r="G14" s="46"/>
      <c r="H14" s="46"/>
      <c r="I14" s="46"/>
      <c r="J14" s="46"/>
      <c r="K14" s="46"/>
      <c r="L14" s="47"/>
      <c r="M14" s="101"/>
      <c r="N14" s="101"/>
      <c r="O14" s="101"/>
      <c r="P14" s="101"/>
      <c r="Q14" s="101"/>
      <c r="R14" s="101"/>
    </row>
    <row r="15" spans="1:18" s="11" customFormat="1" ht="18" customHeight="1" x14ac:dyDescent="0.25">
      <c r="A15" s="48"/>
      <c r="B15" s="49" t="s">
        <v>48</v>
      </c>
      <c r="C15" s="120"/>
      <c r="D15" s="192"/>
      <c r="E15" s="192"/>
      <c r="F15" s="192"/>
      <c r="G15" s="192"/>
      <c r="H15" s="192"/>
      <c r="I15" s="192"/>
      <c r="J15" s="192"/>
      <c r="K15" s="20"/>
      <c r="L15" s="50"/>
      <c r="M15" s="101"/>
      <c r="N15" s="101"/>
      <c r="O15" s="101"/>
      <c r="P15" s="101"/>
      <c r="Q15" s="101"/>
      <c r="R15" s="101"/>
    </row>
    <row r="16" spans="1:18" s="11" customFormat="1" ht="4" customHeight="1" x14ac:dyDescent="0.25">
      <c r="A16" s="48"/>
      <c r="B16" s="51"/>
      <c r="C16" s="46"/>
      <c r="D16" s="51"/>
      <c r="E16" s="51"/>
      <c r="F16" s="51"/>
      <c r="G16" s="51"/>
      <c r="H16" s="51"/>
      <c r="I16" s="51"/>
      <c r="J16" s="51"/>
      <c r="K16" s="51"/>
      <c r="L16" s="50"/>
      <c r="M16" s="101"/>
      <c r="N16" s="101"/>
      <c r="O16" s="101"/>
      <c r="P16" s="101"/>
      <c r="Q16" s="101"/>
      <c r="R16" s="101"/>
    </row>
    <row r="17" spans="1:18" s="11" customFormat="1" ht="18" customHeight="1" x14ac:dyDescent="0.25">
      <c r="A17" s="48"/>
      <c r="B17" s="52" t="s">
        <v>44</v>
      </c>
      <c r="C17" s="122"/>
      <c r="D17" s="51"/>
      <c r="E17" s="213" t="str">
        <f>IF(OR(Schuljahr="Bitte auswählen!",Schuljahr=""),"Bitte das Schuljahr auswählen!","")</f>
        <v>Bitte das Schuljahr auswählen!</v>
      </c>
      <c r="F17" s="51"/>
      <c r="G17" s="51"/>
      <c r="H17" s="51"/>
      <c r="I17" s="194" t="s">
        <v>49</v>
      </c>
      <c r="J17" s="51"/>
      <c r="K17" s="123" t="s">
        <v>6</v>
      </c>
      <c r="L17" s="50"/>
      <c r="M17" s="101"/>
      <c r="N17" s="101"/>
      <c r="O17" s="101"/>
      <c r="P17" s="101"/>
      <c r="Q17" s="101"/>
      <c r="R17" s="101"/>
    </row>
    <row r="18" spans="1:18" s="11" customFormat="1" ht="4" customHeight="1" x14ac:dyDescent="0.25">
      <c r="A18" s="48"/>
      <c r="B18" s="51"/>
      <c r="C18" s="51"/>
      <c r="D18" s="51"/>
      <c r="E18" s="51"/>
      <c r="F18" s="51"/>
      <c r="G18" s="51"/>
      <c r="H18" s="51"/>
      <c r="I18" s="51"/>
      <c r="J18" s="51"/>
      <c r="K18" s="51"/>
      <c r="L18" s="50"/>
      <c r="M18" s="101"/>
      <c r="N18" s="101"/>
      <c r="O18" s="101"/>
      <c r="P18" s="101"/>
      <c r="Q18" s="101"/>
      <c r="R18" s="101"/>
    </row>
    <row r="19" spans="1:18" s="11" customFormat="1" ht="18" customHeight="1" x14ac:dyDescent="0.25">
      <c r="A19" s="48"/>
      <c r="B19" s="51"/>
      <c r="C19" s="51"/>
      <c r="D19" s="51"/>
      <c r="E19" s="213" t="str">
        <f>IF(E17&lt;&gt;"","Bitte zuerst das Schuljahr auswählen!",IF(OR(Haushaltsjahr="",Haushaltsjahr="Bitte auswählen!"),"Bitte das Haushaltsjahr auswählen!",IF(AND(Haushaltsjahr&lt;&gt;Haushaltsjahr_1,Haushaltsjahr&lt;&gt;Haushaltsjahr_2),"Schul- oder Haushaltsjahr ist nicht korrekt ausgewählt!","")))</f>
        <v>Bitte zuerst das Schuljahr auswählen!</v>
      </c>
      <c r="F19" s="110"/>
      <c r="G19" s="110"/>
      <c r="H19" s="110"/>
      <c r="I19" s="193" t="s">
        <v>52</v>
      </c>
      <c r="J19" s="110"/>
      <c r="K19" s="124" t="s">
        <v>6</v>
      </c>
      <c r="L19" s="50"/>
      <c r="M19" s="101"/>
      <c r="N19" s="101"/>
      <c r="O19" s="101"/>
      <c r="P19" s="101"/>
      <c r="Q19" s="101"/>
      <c r="R19" s="101"/>
    </row>
    <row r="20" spans="1:18" s="11" customFormat="1" ht="12" customHeight="1" x14ac:dyDescent="0.25">
      <c r="A20" s="48"/>
      <c r="B20" s="51"/>
      <c r="C20" s="51"/>
      <c r="D20" s="51"/>
      <c r="E20" s="51"/>
      <c r="F20" s="51"/>
      <c r="G20" s="51"/>
      <c r="H20" s="51"/>
      <c r="I20" s="51"/>
      <c r="J20" s="51"/>
      <c r="K20" s="51"/>
      <c r="L20" s="50"/>
      <c r="M20" s="101"/>
      <c r="N20" s="101"/>
      <c r="O20" s="101"/>
      <c r="P20" s="101"/>
      <c r="Q20" s="101"/>
      <c r="R20" s="101"/>
    </row>
    <row r="21" spans="1:18" s="11" customFormat="1" ht="18" customHeight="1" x14ac:dyDescent="0.25">
      <c r="A21" s="48"/>
      <c r="B21" s="51" t="s">
        <v>45</v>
      </c>
      <c r="C21" s="120"/>
      <c r="D21" s="192"/>
      <c r="E21" s="192"/>
      <c r="F21" s="192"/>
      <c r="G21" s="192"/>
      <c r="H21" s="192"/>
      <c r="I21" s="192"/>
      <c r="J21" s="192"/>
      <c r="K21" s="20"/>
      <c r="L21" s="50"/>
      <c r="M21" s="101"/>
      <c r="N21" s="101"/>
      <c r="O21" s="101"/>
      <c r="P21" s="101"/>
      <c r="Q21" s="101"/>
      <c r="R21" s="101"/>
    </row>
    <row r="22" spans="1:18" s="11" customFormat="1" ht="4" customHeight="1" x14ac:dyDescent="0.25">
      <c r="A22" s="48"/>
      <c r="B22" s="51"/>
      <c r="C22" s="51"/>
      <c r="D22" s="51"/>
      <c r="E22" s="51"/>
      <c r="F22" s="51"/>
      <c r="G22" s="51"/>
      <c r="H22" s="51"/>
      <c r="I22" s="51"/>
      <c r="J22" s="51"/>
      <c r="K22" s="51"/>
      <c r="L22" s="50"/>
      <c r="M22" s="101"/>
      <c r="N22" s="101"/>
      <c r="O22" s="101"/>
      <c r="P22" s="101"/>
      <c r="Q22" s="101"/>
      <c r="R22" s="101"/>
    </row>
    <row r="23" spans="1:18" s="11" customFormat="1" ht="18" customHeight="1" x14ac:dyDescent="0.25">
      <c r="A23" s="48"/>
      <c r="B23" s="53" t="s">
        <v>42</v>
      </c>
      <c r="C23" s="124"/>
      <c r="D23" s="51"/>
      <c r="E23" s="51"/>
      <c r="F23" s="51"/>
      <c r="G23" s="51"/>
      <c r="H23" s="51"/>
      <c r="I23" s="194" t="s">
        <v>50</v>
      </c>
      <c r="J23" s="51"/>
      <c r="K23" s="121" t="s">
        <v>6</v>
      </c>
      <c r="L23" s="50"/>
      <c r="M23" s="101"/>
      <c r="N23" s="101"/>
      <c r="O23" s="101"/>
      <c r="P23" s="101"/>
      <c r="Q23" s="101"/>
      <c r="R23" s="101"/>
    </row>
    <row r="24" spans="1:18" s="11" customFormat="1" ht="4" customHeight="1" x14ac:dyDescent="0.25">
      <c r="A24" s="48"/>
      <c r="B24" s="51"/>
      <c r="C24" s="51"/>
      <c r="D24" s="51"/>
      <c r="E24" s="51"/>
      <c r="F24" s="51"/>
      <c r="G24" s="51"/>
      <c r="H24" s="51"/>
      <c r="I24" s="51"/>
      <c r="J24" s="51"/>
      <c r="K24" s="51"/>
      <c r="L24" s="50"/>
      <c r="M24" s="101"/>
      <c r="N24" s="101"/>
      <c r="O24" s="101"/>
      <c r="P24" s="101"/>
      <c r="Q24" s="101"/>
      <c r="R24" s="101"/>
    </row>
    <row r="25" spans="1:18" s="19" customFormat="1" ht="18" customHeight="1" x14ac:dyDescent="0.25">
      <c r="A25" s="54"/>
      <c r="B25" s="55" t="s">
        <v>46</v>
      </c>
      <c r="C25" s="120"/>
      <c r="D25" s="192"/>
      <c r="E25" s="20"/>
      <c r="F25" s="51"/>
      <c r="G25" s="51"/>
      <c r="H25" s="51"/>
      <c r="I25" s="194" t="s">
        <v>51</v>
      </c>
      <c r="J25" s="51"/>
      <c r="K25" s="123"/>
      <c r="L25" s="50"/>
      <c r="M25" s="197"/>
      <c r="N25" s="197"/>
      <c r="O25" s="197"/>
      <c r="P25" s="197"/>
      <c r="Q25" s="197"/>
      <c r="R25" s="197"/>
    </row>
    <row r="26" spans="1:18" s="11" customFormat="1" ht="12" customHeight="1" x14ac:dyDescent="0.25">
      <c r="A26" s="48"/>
      <c r="B26" s="51"/>
      <c r="C26" s="51"/>
      <c r="D26" s="51"/>
      <c r="E26" s="51"/>
      <c r="F26" s="51"/>
      <c r="G26" s="51"/>
      <c r="H26" s="51"/>
      <c r="I26" s="51"/>
      <c r="J26" s="51"/>
      <c r="K26" s="51"/>
      <c r="L26" s="50"/>
      <c r="M26" s="197"/>
      <c r="N26" s="197"/>
      <c r="O26" s="197"/>
      <c r="P26" s="197"/>
      <c r="Q26" s="197"/>
      <c r="R26" s="101"/>
    </row>
    <row r="27" spans="1:18" s="11" customFormat="1" ht="18" customHeight="1" x14ac:dyDescent="0.25">
      <c r="A27" s="48"/>
      <c r="B27" s="195" t="s">
        <v>89</v>
      </c>
      <c r="C27" s="124" t="s">
        <v>6</v>
      </c>
      <c r="D27" s="51"/>
      <c r="E27" s="223" t="str">
        <f>IF(SUM(M27:Q27)&gt;0,"Bitte die Angaben zum Kursbeginn und -ende eintragen!","")</f>
        <v/>
      </c>
      <c r="F27" s="51"/>
      <c r="G27" s="51"/>
      <c r="H27" s="51"/>
      <c r="I27" s="253" t="s">
        <v>123</v>
      </c>
      <c r="J27" s="51"/>
      <c r="K27" s="254" t="s">
        <v>6</v>
      </c>
      <c r="L27" s="50"/>
      <c r="M27" s="214">
        <f>IF(AND(M29&lt;&gt;"",OR(Kursbeginn_1="",Kursende_1="")),1,0)</f>
        <v>0</v>
      </c>
      <c r="N27" s="214">
        <f>IF(AND(N29&lt;&gt;"",OR(Kursbeginn_2="",Kursende_2="")),1,0)</f>
        <v>0</v>
      </c>
      <c r="O27" s="214">
        <f>IF(AND(O29&lt;&gt;"",OR(Kursbeginn_3="",Kursende_3="")),1,0)</f>
        <v>0</v>
      </c>
      <c r="P27" s="214">
        <f>IF(AND(P29&lt;&gt;"",OR(Kursbeginn_4="",Kursende_4="")),1,0)</f>
        <v>0</v>
      </c>
      <c r="Q27" s="214">
        <f>IF(AND(Q29&lt;&gt;"",OR(Kursbeginn_5="",Kursende_5="")),1,0)</f>
        <v>0</v>
      </c>
      <c r="R27" s="101"/>
    </row>
    <row r="28" spans="1:18" s="11" customFormat="1" ht="4" customHeight="1" x14ac:dyDescent="0.25">
      <c r="A28" s="48"/>
      <c r="B28" s="51"/>
      <c r="C28" s="51"/>
      <c r="D28" s="51"/>
      <c r="E28" s="51"/>
      <c r="F28" s="51"/>
      <c r="G28" s="51"/>
      <c r="H28" s="51"/>
      <c r="I28" s="51"/>
      <c r="J28" s="51"/>
      <c r="K28" s="51"/>
      <c r="L28" s="50"/>
      <c r="M28" s="101"/>
      <c r="N28" s="101"/>
      <c r="O28" s="101"/>
      <c r="P28" s="101"/>
      <c r="Q28" s="101"/>
      <c r="R28" s="101"/>
    </row>
    <row r="29" spans="1:18" s="11" customFormat="1" ht="18" customHeight="1" x14ac:dyDescent="0.25">
      <c r="A29" s="48"/>
      <c r="B29" s="53" t="s">
        <v>47</v>
      </c>
      <c r="C29" s="196" t="str">
        <f>IF(OR($C$27="Bitte auswählen!",$C$27=""),"",IF($C$27&gt;=1,"Kurs 1",""))</f>
        <v/>
      </c>
      <c r="D29" s="51"/>
      <c r="E29" s="196" t="str">
        <f>IF(OR($C$27="Bitte auswählen!",$C$27=""),"",IF($C$27&gt;=2,"Kurs 2",""))</f>
        <v/>
      </c>
      <c r="F29" s="51"/>
      <c r="G29" s="196" t="str">
        <f>IF(OR($C$27="Bitte auswählen!",$C$27=""),"",IF($C$27&gt;=3,"Kurs 3",""))</f>
        <v/>
      </c>
      <c r="H29" s="51"/>
      <c r="I29" s="196" t="str">
        <f>IF(OR($C$27="Bitte auswählen!",$C$27=""),"",IF($C$27&gt;=4,"Kurs 4",""))</f>
        <v/>
      </c>
      <c r="J29" s="51"/>
      <c r="K29" s="196" t="str">
        <f>IF(OR($C$27="Bitte auswählen!",$C$27=""),"",IF($C$27&gt;=5,"Kurs 5",""))</f>
        <v/>
      </c>
      <c r="L29" s="50"/>
      <c r="M29" s="207" t="str">
        <f>C29</f>
        <v/>
      </c>
      <c r="N29" s="207" t="str">
        <f>E29</f>
        <v/>
      </c>
      <c r="O29" s="207" t="str">
        <f>G29</f>
        <v/>
      </c>
      <c r="P29" s="207" t="str">
        <f>I29</f>
        <v/>
      </c>
      <c r="Q29" s="207" t="str">
        <f>K29</f>
        <v/>
      </c>
      <c r="R29" s="207"/>
    </row>
    <row r="30" spans="1:18" s="11" customFormat="1" ht="4" customHeight="1" x14ac:dyDescent="0.25">
      <c r="A30" s="48"/>
      <c r="B30" s="51"/>
      <c r="C30" s="51"/>
      <c r="D30" s="51"/>
      <c r="E30" s="51"/>
      <c r="F30" s="51"/>
      <c r="G30" s="51"/>
      <c r="H30" s="51"/>
      <c r="I30" s="51"/>
      <c r="J30" s="51"/>
      <c r="K30" s="51"/>
      <c r="L30" s="50"/>
      <c r="M30" s="101"/>
      <c r="N30" s="101"/>
      <c r="O30" s="101"/>
      <c r="P30" s="101"/>
      <c r="Q30" s="101"/>
      <c r="R30" s="101"/>
    </row>
    <row r="31" spans="1:18" s="11" customFormat="1" ht="18" customHeight="1" x14ac:dyDescent="0.25">
      <c r="A31" s="48"/>
      <c r="B31" s="57" t="s">
        <v>65</v>
      </c>
      <c r="C31" s="125"/>
      <c r="D31" s="51"/>
      <c r="E31" s="125"/>
      <c r="F31" s="51"/>
      <c r="G31" s="125"/>
      <c r="H31" s="51"/>
      <c r="I31" s="125"/>
      <c r="J31" s="51"/>
      <c r="K31" s="125"/>
      <c r="L31" s="50"/>
      <c r="M31" s="209" t="str">
        <f>IFERROR(DATE(Haushaltsjahr,1,1),"")</f>
        <v/>
      </c>
      <c r="N31" s="208" t="str">
        <f>IF(OR(N$29="",Kursende_1=""),"",IF(MIN(Kursende_1+1,DATE(Haushaltsjahr,12,31))=DATE(Haushaltsjahr,12,31),"",MIN(Kursende_1+1,DATE(Haushaltsjahr,12,31))))</f>
        <v/>
      </c>
      <c r="O31" s="208" t="str">
        <f>IF(OR(O$29="",Kursende_2=""),"",IF(MIN(Kursende_2+1,DATE(Haushaltsjahr,12,31))=DATE(Haushaltsjahr,12,31),"",MIN(Kursende_2+1,DATE(Haushaltsjahr,12,31))))</f>
        <v/>
      </c>
      <c r="P31" s="208" t="str">
        <f>IF(OR(P$29="",Kursende_3=""),"",IF(MIN(Kursende_3+1,DATE(Haushaltsjahr,12,31))=DATE(Haushaltsjahr,12,31),"",MIN(Kursende_3+1,DATE(Haushaltsjahr,12,31))))</f>
        <v/>
      </c>
      <c r="Q31" s="208" t="str">
        <f>IF(OR(Q$29="",Kursende_4=""),"",IF(MIN(Kursende_4+1,DATE(Haushaltsjahr,12,31))=DATE(Haushaltsjahr,12,31),"",MIN(Kursende_4+1,DATE(Haushaltsjahr,12,31))))</f>
        <v/>
      </c>
      <c r="R31" s="211">
        <f>IF(E27&lt;&gt;"",DATE(2020,1,1),Kursbeginn_1)</f>
        <v>0</v>
      </c>
    </row>
    <row r="32" spans="1:18" s="11" customFormat="1" ht="4" customHeight="1" x14ac:dyDescent="0.25">
      <c r="A32" s="48"/>
      <c r="B32" s="51"/>
      <c r="C32" s="51"/>
      <c r="D32" s="51"/>
      <c r="E32" s="51"/>
      <c r="F32" s="51"/>
      <c r="G32" s="51"/>
      <c r="H32" s="51"/>
      <c r="I32" s="51"/>
      <c r="J32" s="51"/>
      <c r="K32" s="51"/>
      <c r="L32" s="50"/>
      <c r="M32" s="101"/>
      <c r="N32" s="101"/>
      <c r="O32" s="101"/>
      <c r="P32" s="101"/>
      <c r="Q32" s="101"/>
      <c r="R32" s="101"/>
    </row>
    <row r="33" spans="1:18" s="11" customFormat="1" ht="18" customHeight="1" x14ac:dyDescent="0.25">
      <c r="A33" s="48"/>
      <c r="B33" s="57" t="s">
        <v>66</v>
      </c>
      <c r="C33" s="125"/>
      <c r="D33" s="51"/>
      <c r="E33" s="125"/>
      <c r="F33" s="51"/>
      <c r="G33" s="125"/>
      <c r="H33" s="51"/>
      <c r="I33" s="125"/>
      <c r="J33" s="51"/>
      <c r="K33" s="125"/>
      <c r="L33" s="50"/>
      <c r="M33" s="209" t="str">
        <f>IFERROR(DATE(Haushaltsjahr,12,31),"")</f>
        <v/>
      </c>
      <c r="N33" s="208" t="str">
        <f>IF(OR(N$29="",N31=""),"",MAX(N31,DATE(Haushaltsjahr,12,31)))</f>
        <v/>
      </c>
      <c r="O33" s="208" t="str">
        <f>IF(OR(O$29="",O31=""),"",MAX(O31,DATE(Haushaltsjahr,12,31)))</f>
        <v/>
      </c>
      <c r="P33" s="208" t="str">
        <f>IF(OR(P$29="",P31=""),"",MAX(P31,DATE(Haushaltsjahr,12,31)))</f>
        <v/>
      </c>
      <c r="Q33" s="208" t="str">
        <f>IF(OR(Q$29="",Q31=""),"",MAX(Q31,DATE(Haushaltsjahr,12,31)))</f>
        <v/>
      </c>
      <c r="R33" s="211" t="str">
        <f>IF(E27&lt;&gt;"",DATE(2020,1,1),IF($C$27=1,MIN(Kursende_1,M33),
IF($C$27=2,MIN(Kursende_2,N33),
IF($C$27=3,MIN(Kursende_3,O33),
IF($C$27=4,MIN(Kursende_4,P33),
IF($C$27=5,MIN(Kursende_5,Q33),""))))))</f>
        <v/>
      </c>
    </row>
    <row r="34" spans="1:18" s="11" customFormat="1" ht="4" customHeight="1" x14ac:dyDescent="0.25">
      <c r="A34" s="48"/>
      <c r="B34" s="51"/>
      <c r="C34" s="51"/>
      <c r="D34" s="51"/>
      <c r="E34" s="51"/>
      <c r="F34" s="51"/>
      <c r="G34" s="51"/>
      <c r="H34" s="51"/>
      <c r="I34" s="51"/>
      <c r="J34" s="51"/>
      <c r="K34" s="51"/>
      <c r="L34" s="50"/>
      <c r="M34" s="101"/>
      <c r="N34" s="101"/>
      <c r="O34" s="101"/>
      <c r="P34" s="101"/>
      <c r="Q34" s="101"/>
      <c r="R34" s="101"/>
    </row>
    <row r="35" spans="1:18" s="11" customFormat="1" ht="18" customHeight="1" x14ac:dyDescent="0.25">
      <c r="A35" s="48"/>
      <c r="B35" s="57" t="s">
        <v>55</v>
      </c>
      <c r="C35" s="126"/>
      <c r="D35" s="51"/>
      <c r="E35" s="126"/>
      <c r="F35" s="110"/>
      <c r="G35" s="126"/>
      <c r="H35" s="110"/>
      <c r="I35" s="126"/>
      <c r="J35" s="110"/>
      <c r="K35" s="126"/>
      <c r="L35" s="50"/>
      <c r="M35" s="198">
        <f>SUMPRODUCT((C29:K29&lt;&gt;"")*(C35:K35))</f>
        <v>0</v>
      </c>
      <c r="N35" s="101"/>
      <c r="O35" s="101"/>
      <c r="P35" s="101"/>
      <c r="Q35" s="101"/>
      <c r="R35" s="101"/>
    </row>
    <row r="36" spans="1:18" s="11" customFormat="1" ht="4" customHeight="1" x14ac:dyDescent="0.25">
      <c r="A36" s="48"/>
      <c r="B36" s="51"/>
      <c r="C36" s="51"/>
      <c r="D36" s="51"/>
      <c r="E36" s="51"/>
      <c r="F36" s="51"/>
      <c r="G36" s="51"/>
      <c r="H36" s="51"/>
      <c r="I36" s="51"/>
      <c r="J36" s="51"/>
      <c r="K36" s="51"/>
      <c r="L36" s="50"/>
      <c r="M36" s="101"/>
      <c r="N36" s="101"/>
      <c r="O36" s="101"/>
      <c r="P36" s="101"/>
      <c r="Q36" s="101"/>
      <c r="R36" s="101"/>
    </row>
    <row r="37" spans="1:18" s="11" customFormat="1" ht="18" customHeight="1" x14ac:dyDescent="0.25">
      <c r="A37" s="48"/>
      <c r="B37" s="57" t="s">
        <v>56</v>
      </c>
      <c r="C37" s="126"/>
      <c r="D37" s="110"/>
      <c r="E37" s="126"/>
      <c r="F37" s="110"/>
      <c r="G37" s="126"/>
      <c r="H37" s="110"/>
      <c r="I37" s="126"/>
      <c r="J37" s="110"/>
      <c r="K37" s="126"/>
      <c r="L37" s="50"/>
      <c r="M37" s="101"/>
      <c r="N37" s="101"/>
      <c r="O37" s="101"/>
      <c r="P37" s="101"/>
      <c r="Q37" s="101"/>
      <c r="R37" s="101"/>
    </row>
    <row r="38" spans="1:18" s="11" customFormat="1" ht="4" customHeight="1" x14ac:dyDescent="0.25">
      <c r="A38" s="48"/>
      <c r="B38" s="51"/>
      <c r="C38" s="51"/>
      <c r="D38" s="51"/>
      <c r="E38" s="51"/>
      <c r="F38" s="51"/>
      <c r="G38" s="51"/>
      <c r="H38" s="51"/>
      <c r="I38" s="51"/>
      <c r="J38" s="51"/>
      <c r="K38" s="51"/>
      <c r="L38" s="50"/>
      <c r="M38" s="101"/>
      <c r="N38" s="101"/>
      <c r="O38" s="101"/>
      <c r="P38" s="101"/>
      <c r="Q38" s="101"/>
      <c r="R38" s="101"/>
    </row>
    <row r="39" spans="1:18" s="11" customFormat="1" ht="18" customHeight="1" x14ac:dyDescent="0.25">
      <c r="A39" s="48"/>
      <c r="B39" s="57" t="s">
        <v>84</v>
      </c>
      <c r="C39" s="61">
        <f>ROUND(C35,0)*ROUND(C37,0)</f>
        <v>0</v>
      </c>
      <c r="D39" s="51"/>
      <c r="E39" s="61">
        <f>ROUND(E35,0)*ROUND(E37,0)</f>
        <v>0</v>
      </c>
      <c r="F39" s="51"/>
      <c r="G39" s="61">
        <f>ROUND(G35,0)*ROUND(G37,0)</f>
        <v>0</v>
      </c>
      <c r="H39" s="51"/>
      <c r="I39" s="61">
        <f>ROUND(I35,0)*ROUND(I37,0)</f>
        <v>0</v>
      </c>
      <c r="J39" s="51"/>
      <c r="K39" s="61">
        <f>ROUND(K35,0)*ROUND(K37,0)</f>
        <v>0</v>
      </c>
      <c r="L39" s="50"/>
      <c r="M39" s="198">
        <f>IF(M35&gt;28,0,SUMPRODUCT((C29:K29&lt;&gt;"")*(C39:K39)))</f>
        <v>0</v>
      </c>
      <c r="N39" s="101"/>
      <c r="O39" s="101"/>
      <c r="P39" s="101"/>
      <c r="Q39" s="101"/>
      <c r="R39" s="101"/>
    </row>
    <row r="40" spans="1:18" s="11" customFormat="1" ht="30" customHeight="1" x14ac:dyDescent="0.25">
      <c r="A40" s="48"/>
      <c r="B40" s="57"/>
      <c r="C40" s="210" t="str">
        <f>IF(C29="","",IF(Gesamtstunden_1&gt;30,"Es sind nicht mehr als 30 Stunden pro Kurs zulässig!",""))</f>
        <v/>
      </c>
      <c r="D40" s="212"/>
      <c r="E40" s="210" t="str">
        <f>IF(E29="","",IF(Gesamtstunden_2&gt;30,"Es sind nicht mehr als 30 Stunden pro Kurs zulässig!",""))</f>
        <v/>
      </c>
      <c r="F40" s="212"/>
      <c r="G40" s="210" t="str">
        <f>IF(G29="","",IF(Gesamtstunden_3&gt;30,"Es sind nicht mehr als 30 Stunden pro Kurs zulässig!",""))</f>
        <v/>
      </c>
      <c r="H40" s="212"/>
      <c r="I40" s="210" t="str">
        <f>IF(I29="","",IF(Gesamtstunden_4&gt;30,"Es sind nicht mehr als 30 Stunden pro Kurs zulässig!",""))</f>
        <v/>
      </c>
      <c r="J40" s="212"/>
      <c r="K40" s="210" t="str">
        <f>IF(K29="","",IF(Gesamtstunden_5&gt;30,"Es sind nicht mehr als 30 Stunden pro Kurs zulässig!",""))</f>
        <v/>
      </c>
      <c r="L40" s="50"/>
      <c r="M40" s="101"/>
      <c r="N40" s="101"/>
      <c r="O40" s="101"/>
      <c r="P40" s="101"/>
      <c r="Q40" s="101"/>
      <c r="R40" s="101"/>
    </row>
    <row r="41" spans="1:18" s="11" customFormat="1" ht="12" customHeight="1" x14ac:dyDescent="0.25">
      <c r="A41" s="48"/>
      <c r="B41" s="56" t="s">
        <v>90</v>
      </c>
      <c r="C41" s="56"/>
      <c r="D41" s="51"/>
      <c r="E41" s="51"/>
      <c r="F41" s="51"/>
      <c r="G41" s="51"/>
      <c r="H41" s="51"/>
      <c r="I41" s="51"/>
      <c r="J41" s="51"/>
      <c r="K41" s="51"/>
      <c r="L41" s="50"/>
      <c r="M41" s="101"/>
      <c r="N41" s="101"/>
      <c r="O41" s="101"/>
      <c r="P41" s="101"/>
      <c r="Q41" s="101"/>
      <c r="R41" s="101"/>
    </row>
    <row r="42" spans="1:18" ht="6" customHeight="1" x14ac:dyDescent="0.25">
      <c r="A42" s="58"/>
      <c r="B42" s="59"/>
      <c r="C42" s="59"/>
      <c r="D42" s="59"/>
      <c r="E42" s="59"/>
      <c r="F42" s="59"/>
      <c r="G42" s="59"/>
      <c r="H42" s="59"/>
      <c r="I42" s="59"/>
      <c r="J42" s="59"/>
      <c r="K42" s="59"/>
      <c r="L42" s="60"/>
      <c r="M42" s="98"/>
      <c r="N42" s="98"/>
      <c r="O42" s="98"/>
      <c r="P42" s="98"/>
      <c r="Q42" s="98"/>
      <c r="R42" s="98"/>
    </row>
  </sheetData>
  <sheetProtection password="D62E" sheet="1" objects="1" scenarios="1" autoFilter="0"/>
  <conditionalFormatting sqref="C34:C39 E34:E39 G34:G39 I34:I39 K34:K39">
    <cfRule type="expression" dxfId="7" priority="7">
      <formula>C$29=""</formula>
    </cfRule>
  </conditionalFormatting>
  <conditionalFormatting sqref="C31:C33 E31:E33 G31:G33 I31:I33 K31:K33">
    <cfRule type="expression" dxfId="6" priority="1">
      <formula>C$29=""</formula>
    </cfRule>
  </conditionalFormatting>
  <dataValidations count="13">
    <dataValidation type="textLength" operator="equal" allowBlank="1" showErrorMessage="1" errorTitle="Ergebnis" error="Bitte geben Sie fünf Stellen an!" sqref="C23">
      <formula1>5</formula1>
    </dataValidation>
    <dataValidation type="list" allowBlank="1" showErrorMessage="1" errorTitle="Ergebnis" error="Bitte auswählen!" sqref="K17">
      <formula1>Auswahl_Schuljahr</formula1>
    </dataValidation>
    <dataValidation type="list" allowBlank="1" showErrorMessage="1" errorTitle="Ergebnis" error="Bitte auswählen!" sqref="K23">
      <formula1>Auswahl_Klassenstufe</formula1>
    </dataValidation>
    <dataValidation type="list" allowBlank="1" showErrorMessage="1" errorTitle="Ergebnis" error="Bitte auswählen!" sqref="K19">
      <formula1>Auswahl_Haushaltsjahr</formula1>
    </dataValidation>
    <dataValidation type="whole" allowBlank="1" showErrorMessage="1" errorTitle="Ergbenis" error="Bitte nur ganze Zahlen bis max. 28 Tage eingeben!" sqref="C35 E35 G35 I35 K35">
      <formula1>1</formula1>
      <formula2>28</formula2>
    </dataValidation>
    <dataValidation type="whole" allowBlank="1" showErrorMessage="1" errorTitle="Ergbenis" error="Bitte nur ganze Zahlen bis max. 10 Stunden eingeben!" sqref="C37 E37 G37 I37 K37">
      <formula1>1</formula1>
      <formula2>10</formula2>
    </dataValidation>
    <dataValidation type="list" allowBlank="1" showErrorMessage="1" errorTitle="Ergebnis" error="Bitte auswählen!" sqref="C27">
      <formula1>Auswahl_Kursanzahl</formula1>
    </dataValidation>
    <dataValidation type="date" allowBlank="1" showErrorMessage="1" errorTitle="Ergebnis" error="Bitte ein gültiges Datum im Haushaltsjahr angeben!" sqref="C31 C33">
      <formula1>$M$31</formula1>
      <formula2>$M$33</formula2>
    </dataValidation>
    <dataValidation type="date" allowBlank="1" showErrorMessage="1" errorTitle="Ergebnis" error="Bitte ein gültiges Datum im Haushaltsjahr angeben!" sqref="K31 K33">
      <formula1>$Q$31</formula1>
      <formula2>$Q$33</formula2>
    </dataValidation>
    <dataValidation type="date" allowBlank="1" showErrorMessage="1" errorTitle="Ergebnis" error="Bitte ein gültiges Datum im Haushaltsjahr angeben!" sqref="I31 I33">
      <formula1>$P$31</formula1>
      <formula2>$P$33</formula2>
    </dataValidation>
    <dataValidation type="date" allowBlank="1" showErrorMessage="1" errorTitle="Ergebnis" error="Bitte ein gültiges Datum im Haushaltsjahr angeben!" sqref="G31 G33">
      <formula1>$O$31</formula1>
      <formula2>$O$33</formula2>
    </dataValidation>
    <dataValidation type="date" allowBlank="1" showErrorMessage="1" errorTitle="Ergebnis" error="Bitte ein gültiges Datum im Haushaltsjahr angeben!" sqref="E31 E33">
      <formula1>$N$31</formula1>
      <formula2>$N$33</formula2>
    </dataValidation>
    <dataValidation type="list" allowBlank="1" showErrorMessage="1" errorTitle="Ergebnis" error="Bitte auswählen!" sqref="K27">
      <formula1>StEK_Satz</formula1>
    </dataValidation>
  </dataValidations>
  <printOptions horizontalCentered="1"/>
  <pageMargins left="0.19685039370078741" right="0.19685039370078741" top="0.59055118110236227" bottom="0.59055118110236227" header="0.19685039370078741" footer="0.19685039370078741"/>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E31"/>
  <sheetViews>
    <sheetView showGridLines="0" workbookViewId="0">
      <selection activeCell="B2" sqref="B2"/>
    </sheetView>
  </sheetViews>
  <sheetFormatPr baseColWidth="10" defaultColWidth="11.453125" defaultRowHeight="15.5" x14ac:dyDescent="0.25"/>
  <cols>
    <col min="1" max="1" width="6.7265625" style="16" customWidth="1"/>
    <col min="2" max="3" width="40.7265625" style="16" customWidth="1"/>
    <col min="4" max="4" width="40.7265625" style="62" hidden="1" customWidth="1"/>
    <col min="5" max="5" width="40.7265625" style="150" hidden="1" customWidth="1"/>
    <col min="6" max="16384" width="11.453125" style="16"/>
  </cols>
  <sheetData>
    <row r="1" spans="1:5" ht="15" customHeight="1" x14ac:dyDescent="0.25">
      <c r="A1" s="102" t="s">
        <v>7</v>
      </c>
      <c r="B1" s="103" t="s">
        <v>124</v>
      </c>
      <c r="C1" s="103" t="s">
        <v>125</v>
      </c>
      <c r="D1" s="174" t="str">
        <f>IF(B1="","",B1)&amp;IF(C1="","",(", "&amp;C1))</f>
        <v>Nachname, Vorname</v>
      </c>
      <c r="E1" s="175" t="s">
        <v>77</v>
      </c>
    </row>
    <row r="2" spans="1:5" ht="15" customHeight="1" x14ac:dyDescent="0.25">
      <c r="A2" s="113">
        <v>1</v>
      </c>
      <c r="B2" s="258"/>
      <c r="C2" s="258"/>
      <c r="D2" s="176" t="str">
        <f>IF(B2="","",B2)&amp;IF(C2="","",(", "&amp;C2))</f>
        <v/>
      </c>
      <c r="E2" s="177" t="str">
        <f>IFERROR(VLOOKUP(A2,Anwesenheitsliste!$CA$19:$CB$257,2,FALSE),"")</f>
        <v/>
      </c>
    </row>
    <row r="3" spans="1:5" ht="15" customHeight="1" x14ac:dyDescent="0.25">
      <c r="A3" s="113">
        <v>2</v>
      </c>
      <c r="B3" s="255"/>
      <c r="C3" s="255"/>
      <c r="D3" s="176" t="str">
        <f t="shared" ref="D3:D31" si="0">IF(B3="","",B3)&amp;IF(C3="","",(", "&amp;C3))</f>
        <v/>
      </c>
      <c r="E3" s="177" t="str">
        <f>IFERROR(VLOOKUP(A3,Anwesenheitsliste!$CA$19:$CB$257,2,FALSE),"")</f>
        <v/>
      </c>
    </row>
    <row r="4" spans="1:5" ht="15" customHeight="1" x14ac:dyDescent="0.25">
      <c r="A4" s="113">
        <v>3</v>
      </c>
      <c r="B4" s="255"/>
      <c r="C4" s="255"/>
      <c r="D4" s="176" t="str">
        <f t="shared" si="0"/>
        <v/>
      </c>
      <c r="E4" s="177" t="str">
        <f>IFERROR(VLOOKUP(A4,Anwesenheitsliste!$CA$19:$CB$257,2,FALSE),"")</f>
        <v/>
      </c>
    </row>
    <row r="5" spans="1:5" ht="15" customHeight="1" x14ac:dyDescent="0.25">
      <c r="A5" s="113">
        <v>4</v>
      </c>
      <c r="B5" s="255"/>
      <c r="C5" s="255"/>
      <c r="D5" s="176" t="str">
        <f t="shared" si="0"/>
        <v/>
      </c>
      <c r="E5" s="177" t="str">
        <f>IFERROR(VLOOKUP(A5,Anwesenheitsliste!$CA$19:$CB$257,2,FALSE),"")</f>
        <v/>
      </c>
    </row>
    <row r="6" spans="1:5" ht="15" customHeight="1" x14ac:dyDescent="0.25">
      <c r="A6" s="113">
        <v>5</v>
      </c>
      <c r="B6" s="255"/>
      <c r="C6" s="255"/>
      <c r="D6" s="176" t="str">
        <f t="shared" si="0"/>
        <v/>
      </c>
      <c r="E6" s="177" t="str">
        <f>IFERROR(VLOOKUP(A6,Anwesenheitsliste!$CA$19:$CB$257,2,FALSE),"")</f>
        <v/>
      </c>
    </row>
    <row r="7" spans="1:5" ht="15" customHeight="1" x14ac:dyDescent="0.25">
      <c r="A7" s="113">
        <v>6</v>
      </c>
      <c r="B7" s="222"/>
      <c r="C7" s="63"/>
      <c r="D7" s="176" t="str">
        <f t="shared" si="0"/>
        <v/>
      </c>
      <c r="E7" s="177" t="str">
        <f>IFERROR(VLOOKUP(A7,Anwesenheitsliste!$CA$19:$CB$257,2,FALSE),"")</f>
        <v/>
      </c>
    </row>
    <row r="8" spans="1:5" ht="15" customHeight="1" x14ac:dyDescent="0.25">
      <c r="A8" s="113">
        <v>7</v>
      </c>
      <c r="B8" s="222"/>
      <c r="C8" s="63"/>
      <c r="D8" s="176" t="str">
        <f t="shared" si="0"/>
        <v/>
      </c>
      <c r="E8" s="177" t="str">
        <f>IFERROR(VLOOKUP(A8,Anwesenheitsliste!$CA$19:$CB$257,2,FALSE),"")</f>
        <v/>
      </c>
    </row>
    <row r="9" spans="1:5" ht="15" customHeight="1" x14ac:dyDescent="0.25">
      <c r="A9" s="113">
        <v>8</v>
      </c>
      <c r="B9" s="222"/>
      <c r="C9" s="63"/>
      <c r="D9" s="176" t="str">
        <f t="shared" si="0"/>
        <v/>
      </c>
      <c r="E9" s="177" t="str">
        <f>IFERROR(VLOOKUP(A9,Anwesenheitsliste!$CA$19:$CB$257,2,FALSE),"")</f>
        <v/>
      </c>
    </row>
    <row r="10" spans="1:5" ht="15" customHeight="1" x14ac:dyDescent="0.25">
      <c r="A10" s="113">
        <v>9</v>
      </c>
      <c r="B10" s="222"/>
      <c r="C10" s="63"/>
      <c r="D10" s="176" t="str">
        <f t="shared" si="0"/>
        <v/>
      </c>
      <c r="E10" s="177" t="str">
        <f>IFERROR(VLOOKUP(A10,Anwesenheitsliste!$CA$19:$CB$257,2,FALSE),"")</f>
        <v/>
      </c>
    </row>
    <row r="11" spans="1:5" ht="15" customHeight="1" x14ac:dyDescent="0.25">
      <c r="A11" s="113">
        <v>10</v>
      </c>
      <c r="B11" s="222"/>
      <c r="C11" s="63"/>
      <c r="D11" s="176" t="str">
        <f t="shared" si="0"/>
        <v/>
      </c>
      <c r="E11" s="177" t="str">
        <f>IFERROR(VLOOKUP(A11,Anwesenheitsliste!$CA$19:$CB$257,2,FALSE),"")</f>
        <v/>
      </c>
    </row>
    <row r="12" spans="1:5" ht="15" customHeight="1" x14ac:dyDescent="0.25">
      <c r="A12" s="113">
        <v>11</v>
      </c>
      <c r="B12" s="222"/>
      <c r="C12" s="63"/>
      <c r="D12" s="176" t="str">
        <f t="shared" si="0"/>
        <v/>
      </c>
      <c r="E12" s="177" t="str">
        <f>IFERROR(VLOOKUP(A12,Anwesenheitsliste!$CA$19:$CB$257,2,FALSE),"")</f>
        <v/>
      </c>
    </row>
    <row r="13" spans="1:5" ht="15" customHeight="1" x14ac:dyDescent="0.25">
      <c r="A13" s="113">
        <v>12</v>
      </c>
      <c r="B13" s="222"/>
      <c r="C13" s="63"/>
      <c r="D13" s="176" t="str">
        <f t="shared" si="0"/>
        <v/>
      </c>
      <c r="E13" s="177" t="str">
        <f>IFERROR(VLOOKUP(A13,Anwesenheitsliste!$CA$19:$CB$257,2,FALSE),"")</f>
        <v/>
      </c>
    </row>
    <row r="14" spans="1:5" ht="15" customHeight="1" x14ac:dyDescent="0.25">
      <c r="A14" s="113">
        <v>13</v>
      </c>
      <c r="B14" s="222"/>
      <c r="C14" s="63"/>
      <c r="D14" s="176" t="str">
        <f t="shared" si="0"/>
        <v/>
      </c>
      <c r="E14" s="177" t="str">
        <f>IFERROR(VLOOKUP(A14,Anwesenheitsliste!$CA$19:$CB$257,2,FALSE),"")</f>
        <v/>
      </c>
    </row>
    <row r="15" spans="1:5" ht="15" customHeight="1" x14ac:dyDescent="0.25">
      <c r="A15" s="113">
        <v>14</v>
      </c>
      <c r="B15" s="222"/>
      <c r="C15" s="63"/>
      <c r="D15" s="176" t="str">
        <f t="shared" si="0"/>
        <v/>
      </c>
      <c r="E15" s="177" t="str">
        <f>IFERROR(VLOOKUP(A15,Anwesenheitsliste!$CA$19:$CB$257,2,FALSE),"")</f>
        <v/>
      </c>
    </row>
    <row r="16" spans="1:5" ht="15" customHeight="1" x14ac:dyDescent="0.25">
      <c r="A16" s="113">
        <v>15</v>
      </c>
      <c r="B16" s="222"/>
      <c r="C16" s="63"/>
      <c r="D16" s="176" t="str">
        <f t="shared" si="0"/>
        <v/>
      </c>
      <c r="E16" s="177" t="str">
        <f>IFERROR(VLOOKUP(A16,Anwesenheitsliste!$CA$19:$CB$257,2,FALSE),"")</f>
        <v/>
      </c>
    </row>
    <row r="17" spans="1:5" ht="15" customHeight="1" x14ac:dyDescent="0.25">
      <c r="A17" s="113">
        <v>16</v>
      </c>
      <c r="B17" s="222"/>
      <c r="C17" s="63"/>
      <c r="D17" s="176" t="str">
        <f t="shared" si="0"/>
        <v/>
      </c>
      <c r="E17" s="177" t="str">
        <f>IFERROR(VLOOKUP(A17,Anwesenheitsliste!$CA$19:$CB$257,2,FALSE),"")</f>
        <v/>
      </c>
    </row>
    <row r="18" spans="1:5" ht="15" customHeight="1" x14ac:dyDescent="0.25">
      <c r="A18" s="113">
        <v>17</v>
      </c>
      <c r="B18" s="222"/>
      <c r="C18" s="63"/>
      <c r="D18" s="176" t="str">
        <f t="shared" si="0"/>
        <v/>
      </c>
      <c r="E18" s="177" t="str">
        <f>IFERROR(VLOOKUP(A18,Anwesenheitsliste!$CA$19:$CB$257,2,FALSE),"")</f>
        <v/>
      </c>
    </row>
    <row r="19" spans="1:5" ht="15" customHeight="1" x14ac:dyDescent="0.25">
      <c r="A19" s="113">
        <v>18</v>
      </c>
      <c r="B19" s="222"/>
      <c r="C19" s="63"/>
      <c r="D19" s="176" t="str">
        <f t="shared" si="0"/>
        <v/>
      </c>
      <c r="E19" s="177" t="str">
        <f>IFERROR(VLOOKUP(A19,Anwesenheitsliste!$CA$19:$CB$257,2,FALSE),"")</f>
        <v/>
      </c>
    </row>
    <row r="20" spans="1:5" ht="15" customHeight="1" x14ac:dyDescent="0.25">
      <c r="A20" s="113">
        <v>19</v>
      </c>
      <c r="B20" s="222"/>
      <c r="C20" s="63"/>
      <c r="D20" s="176" t="str">
        <f t="shared" si="0"/>
        <v/>
      </c>
      <c r="E20" s="177" t="str">
        <f>IFERROR(VLOOKUP(A20,Anwesenheitsliste!$CA$19:$CB$257,2,FALSE),"")</f>
        <v/>
      </c>
    </row>
    <row r="21" spans="1:5" ht="15" customHeight="1" x14ac:dyDescent="0.25">
      <c r="A21" s="113">
        <v>20</v>
      </c>
      <c r="B21" s="222"/>
      <c r="C21" s="63"/>
      <c r="D21" s="176" t="str">
        <f t="shared" si="0"/>
        <v/>
      </c>
      <c r="E21" s="177" t="str">
        <f>IFERROR(VLOOKUP(A21,Anwesenheitsliste!$CA$19:$CB$257,2,FALSE),"")</f>
        <v/>
      </c>
    </row>
    <row r="22" spans="1:5" ht="15" customHeight="1" x14ac:dyDescent="0.25">
      <c r="A22" s="113">
        <v>21</v>
      </c>
      <c r="B22" s="222"/>
      <c r="C22" s="63"/>
      <c r="D22" s="176" t="str">
        <f t="shared" si="0"/>
        <v/>
      </c>
      <c r="E22" s="177" t="str">
        <f>IFERROR(VLOOKUP(A22,Anwesenheitsliste!$CA$19:$CB$257,2,FALSE),"")</f>
        <v/>
      </c>
    </row>
    <row r="23" spans="1:5" ht="15" customHeight="1" x14ac:dyDescent="0.25">
      <c r="A23" s="113">
        <v>22</v>
      </c>
      <c r="B23" s="222"/>
      <c r="C23" s="63"/>
      <c r="D23" s="176" t="str">
        <f t="shared" si="0"/>
        <v/>
      </c>
      <c r="E23" s="177" t="str">
        <f>IFERROR(VLOOKUP(A23,Anwesenheitsliste!$CA$19:$CB$257,2,FALSE),"")</f>
        <v/>
      </c>
    </row>
    <row r="24" spans="1:5" ht="15" customHeight="1" x14ac:dyDescent="0.25">
      <c r="A24" s="113">
        <v>23</v>
      </c>
      <c r="B24" s="222"/>
      <c r="C24" s="63"/>
      <c r="D24" s="176" t="str">
        <f t="shared" si="0"/>
        <v/>
      </c>
      <c r="E24" s="177" t="str">
        <f>IFERROR(VLOOKUP(A24,Anwesenheitsliste!$CA$19:$CB$257,2,FALSE),"")</f>
        <v/>
      </c>
    </row>
    <row r="25" spans="1:5" ht="15" customHeight="1" x14ac:dyDescent="0.25">
      <c r="A25" s="113">
        <v>24</v>
      </c>
      <c r="B25" s="222"/>
      <c r="C25" s="63"/>
      <c r="D25" s="176" t="str">
        <f t="shared" si="0"/>
        <v/>
      </c>
      <c r="E25" s="177" t="str">
        <f>IFERROR(VLOOKUP(A25,Anwesenheitsliste!$CA$19:$CB$257,2,FALSE),"")</f>
        <v/>
      </c>
    </row>
    <row r="26" spans="1:5" ht="15" customHeight="1" x14ac:dyDescent="0.25">
      <c r="A26" s="113">
        <v>25</v>
      </c>
      <c r="B26" s="222"/>
      <c r="C26" s="63"/>
      <c r="D26" s="176" t="str">
        <f t="shared" si="0"/>
        <v/>
      </c>
      <c r="E26" s="177" t="str">
        <f>IFERROR(VLOOKUP(A26,Anwesenheitsliste!$CA$19:$CB$257,2,FALSE),"")</f>
        <v/>
      </c>
    </row>
    <row r="27" spans="1:5" ht="15" customHeight="1" x14ac:dyDescent="0.25">
      <c r="A27" s="113">
        <v>26</v>
      </c>
      <c r="B27" s="222"/>
      <c r="C27" s="63"/>
      <c r="D27" s="176" t="str">
        <f t="shared" si="0"/>
        <v/>
      </c>
      <c r="E27" s="177" t="str">
        <f>IFERROR(VLOOKUP(A27,Anwesenheitsliste!$CA$19:$CB$257,2,FALSE),"")</f>
        <v/>
      </c>
    </row>
    <row r="28" spans="1:5" ht="15" customHeight="1" x14ac:dyDescent="0.25">
      <c r="A28" s="113">
        <v>27</v>
      </c>
      <c r="B28" s="222"/>
      <c r="C28" s="63"/>
      <c r="D28" s="176" t="str">
        <f t="shared" si="0"/>
        <v/>
      </c>
      <c r="E28" s="177" t="str">
        <f>IFERROR(VLOOKUP(A28,Anwesenheitsliste!$CA$19:$CB$257,2,FALSE),"")</f>
        <v/>
      </c>
    </row>
    <row r="29" spans="1:5" ht="15" customHeight="1" x14ac:dyDescent="0.25">
      <c r="A29" s="113">
        <v>28</v>
      </c>
      <c r="B29" s="222"/>
      <c r="C29" s="63"/>
      <c r="D29" s="176" t="str">
        <f t="shared" si="0"/>
        <v/>
      </c>
      <c r="E29" s="177" t="str">
        <f>IFERROR(VLOOKUP(A29,Anwesenheitsliste!$CA$19:$CB$257,2,FALSE),"")</f>
        <v/>
      </c>
    </row>
    <row r="30" spans="1:5" ht="15" customHeight="1" x14ac:dyDescent="0.25">
      <c r="A30" s="113">
        <v>29</v>
      </c>
      <c r="B30" s="222"/>
      <c r="C30" s="63"/>
      <c r="D30" s="176" t="str">
        <f t="shared" si="0"/>
        <v/>
      </c>
      <c r="E30" s="177" t="str">
        <f>IFERROR(VLOOKUP(A30,Anwesenheitsliste!$CA$19:$CB$257,2,FALSE),"")</f>
        <v/>
      </c>
    </row>
    <row r="31" spans="1:5" ht="15" customHeight="1" x14ac:dyDescent="0.25">
      <c r="A31" s="113">
        <v>30</v>
      </c>
      <c r="B31" s="222"/>
      <c r="C31" s="63"/>
      <c r="D31" s="176" t="str">
        <f t="shared" si="0"/>
        <v/>
      </c>
      <c r="E31" s="177" t="str">
        <f>IFERROR(VLOOKUP(A31,Anwesenheitsliste!$CA$19:$CB$257,2,FALSE),"")</f>
        <v/>
      </c>
    </row>
  </sheetData>
  <sheetProtection password="D62E" sheet="1" objects="1" scenarios="1" autoFilter="0"/>
  <autoFilter ref="A1:C3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3" tint="0.39997558519241921"/>
    <pageSetUpPr fitToPage="1"/>
  </sheetPr>
  <dimension ref="A1:DG257"/>
  <sheetViews>
    <sheetView showGridLines="0" zoomScaleNormal="100" workbookViewId="0">
      <selection activeCell="D17" sqref="D17"/>
    </sheetView>
  </sheetViews>
  <sheetFormatPr baseColWidth="10" defaultColWidth="11.453125" defaultRowHeight="11.5" x14ac:dyDescent="0.25"/>
  <cols>
    <col min="1" max="1" width="5.7265625" style="7" customWidth="1"/>
    <col min="2" max="2" width="30.7265625" style="7" customWidth="1"/>
    <col min="3" max="3" width="0.453125" style="7" customWidth="1"/>
    <col min="4" max="4" width="5.7265625" style="7" customWidth="1"/>
    <col min="5" max="5" width="0.453125" style="7" customWidth="1"/>
    <col min="6" max="6" width="5.7265625" style="7" customWidth="1"/>
    <col min="7" max="7" width="0.453125" style="7" customWidth="1"/>
    <col min="8" max="8" width="5.7265625" style="7" customWidth="1"/>
    <col min="9" max="9" width="0.453125" style="7" customWidth="1"/>
    <col min="10" max="10" width="5.7265625" style="7" customWidth="1"/>
    <col min="11" max="11" width="0.453125" style="7" customWidth="1"/>
    <col min="12" max="12" width="5.7265625" style="7" customWidth="1"/>
    <col min="13" max="13" width="0.453125" style="7" customWidth="1"/>
    <col min="14" max="14" width="5.7265625" style="7" customWidth="1"/>
    <col min="15" max="15" width="0.453125" style="7" customWidth="1"/>
    <col min="16" max="16" width="5.7265625" style="7" customWidth="1"/>
    <col min="17" max="17" width="0.453125" style="7" customWidth="1"/>
    <col min="18" max="18" width="5.7265625" style="7" customWidth="1"/>
    <col min="19" max="19" width="0.453125" style="7" customWidth="1"/>
    <col min="20" max="20" width="5.7265625" style="7" customWidth="1"/>
    <col min="21" max="21" width="0.453125" style="7" customWidth="1"/>
    <col min="22" max="22" width="5.7265625" style="7" customWidth="1"/>
    <col min="23" max="23" width="0.453125" style="7" customWidth="1"/>
    <col min="24" max="24" width="5.7265625" style="7" customWidth="1"/>
    <col min="25" max="25" width="0.453125" style="7" customWidth="1"/>
    <col min="26" max="26" width="5.7265625" style="7" customWidth="1"/>
    <col min="27" max="27" width="0.453125" style="7" customWidth="1"/>
    <col min="28" max="28" width="5.7265625" style="7" customWidth="1"/>
    <col min="29" max="29" width="0.453125" style="7" customWidth="1"/>
    <col min="30" max="30" width="5.7265625" style="7" customWidth="1"/>
    <col min="31" max="31" width="0.453125" style="7" customWidth="1"/>
    <col min="32" max="32" width="5.7265625" style="7" customWidth="1"/>
    <col min="33" max="33" width="0.453125" style="7" customWidth="1"/>
    <col min="34" max="34" width="5.7265625" style="7" customWidth="1"/>
    <col min="35" max="35" width="0.453125" style="7" customWidth="1"/>
    <col min="36" max="36" width="5.7265625" style="7" customWidth="1"/>
    <col min="37" max="37" width="0.453125" style="7" customWidth="1"/>
    <col min="38" max="38" width="5.7265625" style="7" customWidth="1"/>
    <col min="39" max="39" width="0.453125" style="7" customWidth="1"/>
    <col min="40" max="40" width="5.7265625" style="7" customWidth="1"/>
    <col min="41" max="41" width="0.453125" style="7" customWidth="1"/>
    <col min="42" max="42" width="5.7265625" style="7" customWidth="1"/>
    <col min="43" max="43" width="0.453125" style="7" customWidth="1"/>
    <col min="44" max="44" width="5.7265625" style="7" customWidth="1"/>
    <col min="45" max="45" width="0.453125" style="7" customWidth="1"/>
    <col min="46" max="46" width="5.7265625" style="7" customWidth="1"/>
    <col min="47" max="47" width="0.453125" style="7" customWidth="1"/>
    <col min="48" max="48" width="5.7265625" style="7" customWidth="1"/>
    <col min="49" max="49" width="0.453125" style="7" customWidth="1"/>
    <col min="50" max="50" width="5.7265625" style="7" customWidth="1"/>
    <col min="51" max="51" width="0.453125" style="7" customWidth="1"/>
    <col min="52" max="52" width="5.7265625" style="7" customWidth="1"/>
    <col min="53" max="53" width="0.453125" style="7" customWidth="1"/>
    <col min="54" max="54" width="5.7265625" style="7" customWidth="1"/>
    <col min="55" max="55" width="0.453125" style="7" customWidth="1"/>
    <col min="56" max="56" width="5.7265625" style="7" customWidth="1"/>
    <col min="57" max="57" width="0.453125" style="7" customWidth="1"/>
    <col min="58" max="58" width="5.7265625" style="7" customWidth="1"/>
    <col min="59" max="59" width="0.453125" style="7" customWidth="1"/>
    <col min="60" max="64" width="10.7265625" style="7" customWidth="1"/>
    <col min="65" max="65" width="40.7265625" style="7" customWidth="1"/>
    <col min="66" max="67" width="12.7265625" style="7" hidden="1" customWidth="1"/>
    <col min="68" max="68" width="1.7265625" style="7" hidden="1" customWidth="1"/>
    <col min="69" max="74" width="10.7265625" style="7" hidden="1" customWidth="1"/>
    <col min="75" max="75" width="1.7265625" style="7" hidden="1" customWidth="1"/>
    <col min="76" max="77" width="11.54296875" style="7" hidden="1" customWidth="1"/>
    <col min="78" max="78" width="1.7265625" style="7" hidden="1" customWidth="1"/>
    <col min="79" max="79" width="5.7265625" style="184" hidden="1" customWidth="1"/>
    <col min="80" max="80" width="12.7265625" style="184" hidden="1" customWidth="1"/>
    <col min="81" max="81" width="1.54296875" style="7" hidden="1" customWidth="1"/>
    <col min="82" max="82" width="20.7265625" style="7" hidden="1" customWidth="1"/>
    <col min="83" max="83" width="10.7265625" style="7" hidden="1" customWidth="1"/>
    <col min="84" max="111" width="5.54296875" style="7" hidden="1" customWidth="1"/>
    <col min="112" max="16384" width="11.453125" style="7"/>
  </cols>
  <sheetData>
    <row r="1" spans="1:111" s="11" customFormat="1" ht="15" customHeight="1" x14ac:dyDescent="0.3">
      <c r="A1" s="96" t="str">
        <f>Änderungsdoku!$A$2</f>
        <v xml:space="preserve">Anwesenheitsliste | Schüler:innen mit Schwerbehinderung oder Gleichstellung </v>
      </c>
      <c r="B1" s="15"/>
      <c r="C1" s="15"/>
      <c r="D1" s="15"/>
      <c r="E1" s="15"/>
      <c r="F1" s="15"/>
      <c r="G1" s="15"/>
      <c r="H1" s="15"/>
      <c r="I1" s="15"/>
      <c r="J1" s="15"/>
      <c r="K1" s="15"/>
      <c r="L1" s="15"/>
      <c r="M1" s="15"/>
      <c r="BH1" s="15"/>
      <c r="BI1" s="15"/>
      <c r="BJ1" s="15"/>
      <c r="BN1" s="178" t="s">
        <v>64</v>
      </c>
      <c r="BO1" s="171" t="str">
        <f>"$A$1:$BL$"&amp;LOOKUP(2,1/(BN1:BN257&lt;&gt;""),ROW(BN:BN))</f>
        <v>$A$1:$BL$17</v>
      </c>
      <c r="BP1" s="7"/>
      <c r="BQ1" s="8"/>
      <c r="BR1" s="98"/>
      <c r="BS1" s="98"/>
      <c r="BT1" s="98"/>
      <c r="BU1" s="101"/>
      <c r="BV1" s="101"/>
      <c r="BW1" s="7"/>
      <c r="BX1" s="166"/>
      <c r="BY1" s="166"/>
      <c r="CA1" s="183"/>
      <c r="CB1" s="183"/>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row>
    <row r="2" spans="1:111" s="11" customFormat="1" ht="15" customHeight="1" x14ac:dyDescent="0.25">
      <c r="A2" s="97" t="str">
        <f>Änderungsdoku!$A$3</f>
        <v>Schulförderung - Berufliche Orientierung - Praxiserfahrungen (SUBOT-S)</v>
      </c>
      <c r="B2" s="15"/>
      <c r="C2" s="15"/>
      <c r="D2" s="15"/>
      <c r="E2" s="15"/>
      <c r="F2" s="15"/>
      <c r="G2" s="15"/>
      <c r="H2" s="15"/>
      <c r="I2" s="15"/>
      <c r="J2" s="15"/>
      <c r="K2" s="15"/>
      <c r="L2" s="15"/>
      <c r="M2" s="15"/>
      <c r="BH2" s="15"/>
      <c r="BI2" s="15"/>
      <c r="BJ2" s="15"/>
      <c r="BN2" s="163"/>
      <c r="BO2" s="163"/>
      <c r="BP2" s="7"/>
      <c r="BQ2" s="98"/>
      <c r="BR2" s="98"/>
      <c r="BS2" s="98"/>
      <c r="BT2" s="98"/>
      <c r="BU2" s="98"/>
      <c r="BV2" s="98"/>
      <c r="BW2" s="7"/>
      <c r="BX2" s="146"/>
      <c r="BY2" s="146"/>
      <c r="CA2" s="183"/>
      <c r="CB2" s="183"/>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row>
    <row r="3" spans="1:111" s="11" customFormat="1" ht="15" customHeight="1" x14ac:dyDescent="0.25">
      <c r="A3" s="14" t="str">
        <f>CONCATENATE("Formularversion: ",LOOKUP(2,1/(Änderungsdoku!$A$1:$A$999&lt;&gt;""),Änderungsdoku!A:A)," vom ",TEXT(VLOOKUP(LOOKUP(2,1/(Änderungsdoku!$A$1:$A$999&lt;&gt;""),Änderungsdoku!A:A),Änderungsdoku!$A$1:$B$999,2,FALSE),"TT.MM.JJ"),Änderungsdoku!$A$4)</f>
        <v>Formularversion: V 2.4 vom 05.01.24 - öffentlich -</v>
      </c>
      <c r="B3" s="13"/>
      <c r="C3" s="13"/>
      <c r="BN3" s="163"/>
      <c r="BO3" s="163"/>
      <c r="BP3" s="7"/>
      <c r="BQ3" s="98"/>
      <c r="BR3" s="98"/>
      <c r="BS3" s="98"/>
      <c r="BT3" s="98"/>
      <c r="BU3" s="98"/>
      <c r="BV3" s="98"/>
      <c r="BW3" s="7"/>
      <c r="BX3" s="146"/>
      <c r="BY3" s="146"/>
      <c r="CA3" s="183"/>
      <c r="CB3" s="183"/>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row>
    <row r="4" spans="1:111" s="11" customFormat="1" ht="5.15"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M4" s="7"/>
      <c r="BN4" s="163"/>
      <c r="BO4" s="163"/>
      <c r="BP4" s="7"/>
      <c r="BQ4" s="98"/>
      <c r="BR4" s="98"/>
      <c r="BS4" s="98"/>
      <c r="BT4" s="98"/>
      <c r="BU4" s="98"/>
      <c r="BV4" s="98"/>
      <c r="BW4" s="7"/>
      <c r="BX4" s="146"/>
      <c r="BY4" s="146"/>
      <c r="CA4" s="183"/>
      <c r="CB4" s="183"/>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row>
    <row r="5" spans="1:111" s="11" customFormat="1" ht="12" customHeight="1" x14ac:dyDescent="0.25">
      <c r="A5" s="67"/>
      <c r="B5" s="68"/>
      <c r="C5" s="68"/>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7"/>
      <c r="BM5" s="7"/>
      <c r="BN5" s="163"/>
      <c r="BO5" s="163"/>
      <c r="BP5" s="7"/>
      <c r="BQ5" s="98"/>
      <c r="BR5" s="98"/>
      <c r="BS5" s="98"/>
      <c r="BT5" s="98"/>
      <c r="BU5" s="98"/>
      <c r="BV5" s="98"/>
      <c r="BW5" s="7"/>
      <c r="BX5" s="146"/>
      <c r="BY5" s="146"/>
      <c r="CA5" s="183"/>
      <c r="CB5" s="183"/>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row>
    <row r="6" spans="1:111" ht="15" customHeight="1" x14ac:dyDescent="0.25">
      <c r="A6" s="69" t="str">
        <f>CONCATENATE(Deckblatt!B17,": ",IF(Aktenzeichen="","________________",Aktenzeichen))</f>
        <v>Aktenzeichen: ________________</v>
      </c>
      <c r="B6" s="70"/>
      <c r="C6" s="70"/>
      <c r="D6" s="53" t="str">
        <f>CONCATENATE(Deckblatt!B15,": ",IF(Deckblatt!C15="","___________________________________",Deckblatt!C15))</f>
        <v>Projektbezeichnung: ___________________________________</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72"/>
      <c r="BN6" s="163"/>
      <c r="BO6" s="163"/>
      <c r="BQ6" s="98"/>
      <c r="BR6" s="98"/>
      <c r="BS6" s="98"/>
      <c r="BT6" s="98"/>
      <c r="BU6" s="98"/>
      <c r="BV6" s="98"/>
      <c r="BX6" s="146"/>
      <c r="BY6" s="146"/>
      <c r="CA6" s="149"/>
      <c r="CB6" s="149"/>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row>
    <row r="7" spans="1:111" s="11" customFormat="1" ht="15" customHeight="1" x14ac:dyDescent="0.25">
      <c r="A7" s="69" t="str">
        <f>CONCATENATE(Deckblatt!I17,": ",IF(OR(Schuljahr="",Schuljahr="Bitte auswählen!"),"________________",Schuljahr))</f>
        <v>Schuljahr: ________________</v>
      </c>
      <c r="B7" s="71"/>
      <c r="C7" s="71"/>
      <c r="D7" s="53" t="str">
        <f>CONCATENATE(Deckblatt!B21,": ",IF(Deckblatt!C21="","________________________________________",Deckblatt!C21))</f>
        <v>Schule: ________________________________________</v>
      </c>
      <c r="E7" s="53"/>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3" t="str">
        <f>CONCATENATE(Deckblatt!I23,": ",IF(OR(Klassenstufe="Bitte auswählen!",Klassenstufe=""),"________________",Klassenstufe))</f>
        <v>Klassenstufe: ________________</v>
      </c>
      <c r="AM7" s="51"/>
      <c r="AN7" s="51"/>
      <c r="AO7" s="51"/>
      <c r="AP7" s="51"/>
      <c r="AQ7" s="51"/>
      <c r="AR7" s="51"/>
      <c r="AS7" s="51"/>
      <c r="AT7" s="51"/>
      <c r="AU7" s="51"/>
      <c r="AV7" s="51"/>
      <c r="AW7" s="51"/>
      <c r="AX7" s="51"/>
      <c r="AY7" s="51"/>
      <c r="AZ7" s="51"/>
      <c r="BA7" s="51"/>
      <c r="BB7" s="51"/>
      <c r="BC7" s="51"/>
      <c r="BD7" s="51"/>
      <c r="BE7" s="51"/>
      <c r="BF7" s="51"/>
      <c r="BG7" s="51"/>
      <c r="BH7" s="53" t="str">
        <f>CONCATENATE(Deckblatt!B35,": ",
IF(Deckblatt!C29="","",IF(Tage_1="","__",Tage_1)),IF(Deckblatt!C27&gt;1," | ",""),
IF(Deckblatt!E29="","",IF(Tage_2="","__",Tage_2)),IF(Deckblatt!C27&gt;2," | ",""),
IF(Deckblatt!G29="","",IF(Tage_3="","__",Tage_3)),IF(Deckblatt!C27&gt;3," | ",""),
IF(Deckblatt!I29="","",IF(Tage_4="","__",Tage_4)),IF(Deckblatt!C27&gt;4," | ",""),
IF(Deckblatt!K29="","",IF(Tage_5="","__",Tage_5)))</f>
        <v xml:space="preserve">Anzahl Kurstage:  |  |  |  | </v>
      </c>
      <c r="BI7" s="51"/>
      <c r="BJ7" s="51"/>
      <c r="BK7" s="51"/>
      <c r="BL7" s="50"/>
      <c r="BM7" s="7"/>
      <c r="BN7" s="163"/>
      <c r="BO7" s="163"/>
      <c r="BP7" s="7"/>
      <c r="BQ7" s="98"/>
      <c r="BR7" s="98"/>
      <c r="BS7" s="98"/>
      <c r="BT7" s="98"/>
      <c r="BU7" s="98"/>
      <c r="BV7" s="98"/>
      <c r="BW7" s="7"/>
      <c r="BX7" s="146"/>
      <c r="BY7" s="146"/>
      <c r="CA7" s="183"/>
      <c r="CB7" s="183"/>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row>
    <row r="8" spans="1:111" s="11" customFormat="1" ht="15" customHeight="1" x14ac:dyDescent="0.25">
      <c r="A8" s="69" t="str">
        <f>CONCATENATE(Deckblatt!I19,": ",IF(OR(Haushaltsjahr="",Haushaltsjahr="Bitte auswählen!"),"____",Haushaltsjahr))</f>
        <v>Abrechnung für Haushaltsjahr: ____</v>
      </c>
      <c r="B8" s="71"/>
      <c r="C8" s="71"/>
      <c r="D8" s="53" t="str">
        <f>CONCATENATE(Deckblatt!B23,": ",IF(Schulnummer="","________________",Schulnummer))</f>
        <v>Schulnummer: ________________</v>
      </c>
      <c r="E8" s="53"/>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3" t="str">
        <f>CONCATENATE(Deckblatt!I25,": ",IF(Deckblatt!K25="","________________",Deckblatt!K25))</f>
        <v>Klassenbezeichnung: ________________</v>
      </c>
      <c r="AM8" s="51"/>
      <c r="AN8" s="51"/>
      <c r="AO8" s="51"/>
      <c r="AP8" s="51"/>
      <c r="AQ8" s="51"/>
      <c r="AR8" s="51"/>
      <c r="AS8" s="51"/>
      <c r="AT8" s="51"/>
      <c r="AU8" s="51"/>
      <c r="AV8" s="51"/>
      <c r="AW8" s="51"/>
      <c r="AX8" s="51"/>
      <c r="AY8" s="51"/>
      <c r="AZ8" s="51"/>
      <c r="BA8" s="51"/>
      <c r="BB8" s="51"/>
      <c r="BC8" s="51"/>
      <c r="BD8" s="51"/>
      <c r="BE8" s="51"/>
      <c r="BF8" s="51"/>
      <c r="BG8" s="51"/>
      <c r="BH8" s="53" t="str">
        <f>CONCATENATE(Deckblatt!B37,": ",
IF(Deckblatt!C29="","",IF(Stunden_1="","__",Stunden_1)),IF(Deckblatt!C27&gt;1," | ",""),
IF(Deckblatt!E29="","",IF(Stunden_2="","__",Stunden_2)),IF(Deckblatt!C27&gt;2," | ",""),
IF(Deckblatt!G29="","",IF(Stunden_3="","__",Stunden_3)),IF(Deckblatt!C27&gt;3," | ",""),
IF(Deckblatt!I29="","",IF(Stunden_4="","__",Stunden_4)),IF(Deckblatt!C27&gt;4," | ",""),
IF(Deckblatt!K29="","",IF(Stunden_5="","__",Stunden_5)))</f>
        <v xml:space="preserve">Stunden pro Tag:  |  |  |  | </v>
      </c>
      <c r="BI8" s="51"/>
      <c r="BJ8" s="51"/>
      <c r="BK8" s="51"/>
      <c r="BL8" s="50"/>
      <c r="BM8" s="7"/>
      <c r="BN8" s="163"/>
      <c r="BO8" s="163"/>
      <c r="BP8" s="7"/>
      <c r="BQ8" s="98"/>
      <c r="BR8" s="98"/>
      <c r="BS8" s="98"/>
      <c r="BT8" s="98"/>
      <c r="BU8" s="98"/>
      <c r="BV8" s="98"/>
      <c r="BW8" s="7"/>
      <c r="BX8" s="146"/>
      <c r="BY8" s="146"/>
      <c r="CA8" s="183"/>
      <c r="CB8" s="183"/>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row>
    <row r="9" spans="1:111" ht="15" customHeight="1" x14ac:dyDescent="0.25">
      <c r="A9" s="109"/>
      <c r="B9" s="73"/>
      <c r="C9" s="73"/>
      <c r="D9" s="53" t="str">
        <f>CONCATENATE(Deckblatt!B25,": ",IF(Deckblatt!C25="","___________________________________________________",Deckblatt!C25))</f>
        <v>durchführender Bildungsträger: ___________________________________________________</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t="str">
        <f>CONCATENATE(Deckblatt!B39,": ",
IF(Deckblatt!C29="","",IF(Gesamtstunden_1=0,"__",Gesamtstunden_1)),IF(Deckblatt!C27&gt;1," | ",""),
IF(Deckblatt!E29="","",IF(Gesamtstunden_2=0,"__",Gesamtstunden_2)),IF(Deckblatt!C27&gt;2," | ",""),
IF(Deckblatt!G29="","",IF(Gesamtstunden_3=0,"__",Gesamtstunden_3)),IF(Deckblatt!C27&gt;3," | ",""),
IF(Deckblatt!I29="","",IF(Gesamtstunden_4=0,"__",Gesamtstunden_4)),IF(Deckblatt!C27&gt;4," | ",""),
IF(Deckblatt!K29="","",IF(Gesamtstunden_5=0,"__",Gesamtstunden_5)))</f>
        <v xml:space="preserve">Gesamtstunden des Kurses:  |  |  |  | </v>
      </c>
      <c r="BI9" s="53"/>
      <c r="BJ9" s="53"/>
      <c r="BK9" s="53"/>
      <c r="BL9" s="72"/>
      <c r="BN9" s="163"/>
      <c r="BO9" s="163"/>
      <c r="BQ9" s="98"/>
      <c r="BR9" s="98"/>
      <c r="BS9" s="98"/>
      <c r="BT9" s="98"/>
      <c r="BU9" s="98"/>
      <c r="BV9" s="98"/>
      <c r="BX9" s="146"/>
      <c r="BY9" s="146"/>
      <c r="CA9" s="149"/>
      <c r="CB9" s="149"/>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row>
    <row r="10" spans="1:111" ht="12" customHeight="1" x14ac:dyDescent="0.25">
      <c r="A10" s="74"/>
      <c r="B10" s="75"/>
      <c r="C10" s="75"/>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7"/>
      <c r="BL10" s="78"/>
      <c r="BN10" s="163"/>
      <c r="BO10" s="163"/>
      <c r="BQ10" s="98"/>
      <c r="BR10" s="98"/>
      <c r="BS10" s="98"/>
      <c r="BT10" s="98"/>
      <c r="BU10" s="98"/>
      <c r="BV10" s="98"/>
      <c r="BX10" s="146"/>
      <c r="BY10" s="146"/>
      <c r="CA10" s="149"/>
      <c r="CB10" s="149"/>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row>
    <row r="11" spans="1:111" ht="5.15" customHeigh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9"/>
      <c r="BL11" s="9"/>
      <c r="BN11" s="163"/>
      <c r="BO11" s="163"/>
      <c r="BQ11" s="98"/>
      <c r="BR11" s="98"/>
      <c r="BS11" s="98"/>
      <c r="BT11" s="98"/>
      <c r="BU11" s="98"/>
      <c r="BV11" s="98"/>
      <c r="BX11" s="146"/>
      <c r="BY11" s="146"/>
      <c r="CA11" s="149"/>
      <c r="CB11" s="149"/>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row>
    <row r="12" spans="1:111" ht="18" customHeight="1" x14ac:dyDescent="0.25">
      <c r="A12" s="64"/>
      <c r="B12" s="65"/>
      <c r="C12" s="131"/>
      <c r="D12" s="89"/>
      <c r="E12" s="90"/>
      <c r="F12" s="90"/>
      <c r="G12" s="90"/>
      <c r="H12" s="87"/>
      <c r="I12" s="87"/>
      <c r="J12" s="87"/>
      <c r="K12" s="87"/>
      <c r="L12" s="88" t="s">
        <v>21</v>
      </c>
      <c r="M12" s="88"/>
      <c r="N12" s="88"/>
      <c r="O12" s="88"/>
      <c r="P12" s="79" t="s">
        <v>63</v>
      </c>
      <c r="Q12" s="79"/>
      <c r="R12" s="88"/>
      <c r="S12" s="88"/>
      <c r="T12" s="88"/>
      <c r="U12" s="88"/>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80"/>
      <c r="BG12" s="131"/>
      <c r="BH12" s="185" t="str">
        <f>A8</f>
        <v>Abrechnung für Haushaltsjahr: ____</v>
      </c>
      <c r="BI12" s="81"/>
      <c r="BJ12" s="82"/>
      <c r="BK12" s="82"/>
      <c r="BL12" s="83"/>
      <c r="BN12" s="163"/>
      <c r="BO12" s="163"/>
      <c r="BQ12" s="98"/>
      <c r="BR12" s="98"/>
      <c r="BS12" s="98"/>
      <c r="BT12" s="98"/>
      <c r="BU12" s="98"/>
      <c r="BV12" s="98"/>
      <c r="BX12" s="146"/>
      <c r="BY12" s="146"/>
      <c r="CA12" s="149"/>
      <c r="CB12" s="149"/>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row>
    <row r="13" spans="1:111" ht="18" customHeight="1" x14ac:dyDescent="0.2">
      <c r="A13" s="127"/>
      <c r="B13" s="128"/>
      <c r="C13" s="131"/>
      <c r="D13" s="89"/>
      <c r="E13" s="90"/>
      <c r="F13" s="90"/>
      <c r="G13" s="90"/>
      <c r="H13" s="87"/>
      <c r="I13" s="87"/>
      <c r="J13" s="87"/>
      <c r="K13" s="87"/>
      <c r="L13" s="88" t="s">
        <v>71</v>
      </c>
      <c r="M13" s="88"/>
      <c r="N13" s="88"/>
      <c r="O13" s="88"/>
      <c r="P13" s="79" t="s">
        <v>72</v>
      </c>
      <c r="Q13" s="79"/>
      <c r="R13" s="88"/>
      <c r="S13" s="88"/>
      <c r="T13" s="88"/>
      <c r="U13" s="88"/>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80"/>
      <c r="BG13" s="131"/>
      <c r="BH13" s="129"/>
      <c r="BI13" s="130"/>
      <c r="BJ13" s="85"/>
      <c r="BK13" s="186" t="s">
        <v>88</v>
      </c>
      <c r="BL13" s="86"/>
      <c r="BN13" s="163"/>
      <c r="BO13" s="163"/>
      <c r="BQ13" s="98"/>
      <c r="BR13" s="98"/>
      <c r="BS13" s="98"/>
      <c r="BT13" s="98"/>
      <c r="BU13" s="98"/>
      <c r="BV13" s="98"/>
      <c r="BX13" s="146"/>
      <c r="BY13" s="146"/>
      <c r="CA13" s="149"/>
      <c r="CB13" s="149"/>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row>
    <row r="14" spans="1:111" ht="18" customHeight="1" x14ac:dyDescent="0.2">
      <c r="A14" s="93" t="s">
        <v>59</v>
      </c>
      <c r="B14" s="91" t="s">
        <v>57</v>
      </c>
      <c r="C14" s="131"/>
      <c r="D14" s="89"/>
      <c r="E14" s="90"/>
      <c r="F14" s="90"/>
      <c r="G14" s="90"/>
      <c r="H14" s="87"/>
      <c r="I14" s="87"/>
      <c r="J14" s="87"/>
      <c r="K14" s="87"/>
      <c r="L14" s="88" t="s">
        <v>20</v>
      </c>
      <c r="M14" s="88"/>
      <c r="N14" s="88"/>
      <c r="O14" s="88"/>
      <c r="P14" s="79" t="s">
        <v>19</v>
      </c>
      <c r="Q14" s="79"/>
      <c r="R14" s="88"/>
      <c r="S14" s="88"/>
      <c r="T14" s="88"/>
      <c r="U14" s="88"/>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80"/>
      <c r="BG14" s="131"/>
      <c r="BH14" s="84"/>
      <c r="BI14" s="85"/>
      <c r="BJ14" s="86"/>
      <c r="BK14" s="187" t="s">
        <v>87</v>
      </c>
      <c r="BL14" s="86"/>
      <c r="BN14" s="163"/>
      <c r="BO14" s="163"/>
      <c r="BQ14" s="98"/>
      <c r="BR14" s="98"/>
      <c r="BS14" s="98"/>
      <c r="BT14" s="98"/>
      <c r="BU14" s="98"/>
      <c r="BV14" s="98"/>
      <c r="BX14" s="146"/>
      <c r="BY14" s="146"/>
      <c r="CA14" s="149"/>
      <c r="CB14" s="149"/>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row>
    <row r="15" spans="1:111" ht="18" customHeight="1" x14ac:dyDescent="0.25">
      <c r="A15" s="94" t="s">
        <v>60</v>
      </c>
      <c r="B15" s="92" t="s">
        <v>58</v>
      </c>
      <c r="C15" s="131"/>
      <c r="D15" s="100"/>
      <c r="E15" s="81"/>
      <c r="F15" s="81"/>
      <c r="G15" s="81"/>
      <c r="H15" s="135"/>
      <c r="I15" s="135"/>
      <c r="J15" s="135"/>
      <c r="K15" s="135"/>
      <c r="L15" s="82" t="s">
        <v>18</v>
      </c>
      <c r="M15" s="82"/>
      <c r="N15" s="82"/>
      <c r="O15" s="82"/>
      <c r="P15" s="136" t="s">
        <v>17</v>
      </c>
      <c r="Q15" s="136"/>
      <c r="R15" s="82"/>
      <c r="S15" s="82"/>
      <c r="T15" s="82"/>
      <c r="U15" s="82"/>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7"/>
      <c r="BG15" s="131"/>
      <c r="BH15" s="188" t="s">
        <v>67</v>
      </c>
      <c r="BI15" s="85"/>
      <c r="BJ15" s="86"/>
      <c r="BK15" s="145" t="s">
        <v>61</v>
      </c>
      <c r="BL15" s="145" t="s">
        <v>76</v>
      </c>
      <c r="BN15" s="163"/>
      <c r="BO15" s="163"/>
      <c r="BQ15" s="98"/>
      <c r="BR15" s="98"/>
      <c r="BS15" s="98"/>
      <c r="BT15" s="98"/>
      <c r="BU15" s="98"/>
      <c r="BV15" s="98"/>
      <c r="BX15" s="146"/>
      <c r="BY15" s="146"/>
      <c r="CA15" s="149"/>
      <c r="CB15" s="149"/>
      <c r="CD15" s="98"/>
      <c r="CE15" s="169"/>
      <c r="CF15" s="199" t="str">
        <f>IF(OR(Deckblatt!$C$27="Bitte auswählen!",Deckblatt!$C$27="",CF17=""),"leer",
IF(AND(CF17&gt;=Kursbeginn_1,CF17&lt;=Kursende_1),"Kurs 1",
IF(AND(CF17&gt;=Kursbeginn_2,CF17&lt;=Kursende_2),"Kurs 2",
IF(AND(CF17&gt;=Kursbeginn_3,CF17&lt;=Kursende_3),"Kurs 3",
IF(AND(CF17&gt;=Kursbeginn_4,CF17&lt;=Kursende_4),"Kurs 4",
IF(AND(CF17&gt;=Kursbeginn_5,CF17&lt;=Kursende_5),"Kurs 5",""))))))</f>
        <v>leer</v>
      </c>
      <c r="CG15" s="199" t="str">
        <f>IF(OR(Deckblatt!$C$27="Bitte auswählen!",Deckblatt!$C$27="",CG17=""),"leer",
IF(AND(CG17&gt;=Kursbeginn_1,CG17&lt;=Kursende_1),"Kurs 1",
IF(AND(CG17&gt;=Kursbeginn_2,CG17&lt;=Kursende_2),"Kurs 2",
IF(AND(CG17&gt;=Kursbeginn_3,CG17&lt;=Kursende_3),"Kurs 3",
IF(AND(CG17&gt;=Kursbeginn_4,CG17&lt;=Kursende_4),"Kurs 4",
IF(AND(CG17&gt;=Kursbeginn_5,CG17&lt;=Kursende_5),"Kurs 5",""))))))</f>
        <v>leer</v>
      </c>
      <c r="CH15" s="199" t="str">
        <f>IF(OR(Deckblatt!$C$27="Bitte auswählen!",Deckblatt!$C$27="",CH17=""),"leer",
IF(AND(CH17&gt;=Kursbeginn_1,CH17&lt;=Kursende_1),"Kurs 1",
IF(AND(CH17&gt;=Kursbeginn_2,CH17&lt;=Kursende_2),"Kurs 2",
IF(AND(CH17&gt;=Kursbeginn_3,CH17&lt;=Kursende_3),"Kurs 3",
IF(AND(CH17&gt;=Kursbeginn_4,CH17&lt;=Kursende_4),"Kurs 4",
IF(AND(CH17&gt;=Kursbeginn_5,CH17&lt;=Kursende_5),"Kurs 5",""))))))</f>
        <v>leer</v>
      </c>
      <c r="CI15" s="199" t="str">
        <f>IF(OR(Deckblatt!$C$27="Bitte auswählen!",Deckblatt!$C$27="",CI17=""),"leer",
IF(AND(CI17&gt;=Kursbeginn_1,CI17&lt;=Kursende_1),"Kurs 1",
IF(AND(CI17&gt;=Kursbeginn_2,CI17&lt;=Kursende_2),"Kurs 2",
IF(AND(CI17&gt;=Kursbeginn_3,CI17&lt;=Kursende_3),"Kurs 3",
IF(AND(CI17&gt;=Kursbeginn_4,CI17&lt;=Kursende_4),"Kurs 4",
IF(AND(CI17&gt;=Kursbeginn_5,CI17&lt;=Kursende_5),"Kurs 5",""))))))</f>
        <v>leer</v>
      </c>
      <c r="CJ15" s="199" t="str">
        <f>IF(OR(Deckblatt!$C$27="Bitte auswählen!",Deckblatt!$C$27="",CJ17=""),"leer",
IF(AND(CJ17&gt;=Kursbeginn_1,CJ17&lt;=Kursende_1),"Kurs 1",
IF(AND(CJ17&gt;=Kursbeginn_2,CJ17&lt;=Kursende_2),"Kurs 2",
IF(AND(CJ17&gt;=Kursbeginn_3,CJ17&lt;=Kursende_3),"Kurs 3",
IF(AND(CJ17&gt;=Kursbeginn_4,CJ17&lt;=Kursende_4),"Kurs 4",
IF(AND(CJ17&gt;=Kursbeginn_5,CJ17&lt;=Kursende_5),"Kurs 5",""))))))</f>
        <v>leer</v>
      </c>
      <c r="CK15" s="199" t="str">
        <f>IF(OR(Deckblatt!$C$27="Bitte auswählen!",Deckblatt!$C$27="",CK17=""),"leer",
IF(AND(CK17&gt;=Kursbeginn_1,CK17&lt;=Kursende_1),"Kurs 1",
IF(AND(CK17&gt;=Kursbeginn_2,CK17&lt;=Kursende_2),"Kurs 2",
IF(AND(CK17&gt;=Kursbeginn_3,CK17&lt;=Kursende_3),"Kurs 3",
IF(AND(CK17&gt;=Kursbeginn_4,CK17&lt;=Kursende_4),"Kurs 4",
IF(AND(CK17&gt;=Kursbeginn_5,CK17&lt;=Kursende_5),"Kurs 5",""))))))</f>
        <v>leer</v>
      </c>
      <c r="CL15" s="199" t="str">
        <f>IF(OR(Deckblatt!$C$27="Bitte auswählen!",Deckblatt!$C$27="",CL17=""),"leer",
IF(AND(CL17&gt;=Kursbeginn_1,CL17&lt;=Kursende_1),"Kurs 1",
IF(AND(CL17&gt;=Kursbeginn_2,CL17&lt;=Kursende_2),"Kurs 2",
IF(AND(CL17&gt;=Kursbeginn_3,CL17&lt;=Kursende_3),"Kurs 3",
IF(AND(CL17&gt;=Kursbeginn_4,CL17&lt;=Kursende_4),"Kurs 4",
IF(AND(CL17&gt;=Kursbeginn_5,CL17&lt;=Kursende_5),"Kurs 5",""))))))</f>
        <v>leer</v>
      </c>
      <c r="CM15" s="199" t="str">
        <f>IF(OR(Deckblatt!$C$27="Bitte auswählen!",Deckblatt!$C$27="",CM17=""),"leer",
IF(AND(CM17&gt;=Kursbeginn_1,CM17&lt;=Kursende_1),"Kurs 1",
IF(AND(CM17&gt;=Kursbeginn_2,CM17&lt;=Kursende_2),"Kurs 2",
IF(AND(CM17&gt;=Kursbeginn_3,CM17&lt;=Kursende_3),"Kurs 3",
IF(AND(CM17&gt;=Kursbeginn_4,CM17&lt;=Kursende_4),"Kurs 4",
IF(AND(CM17&gt;=Kursbeginn_5,CM17&lt;=Kursende_5),"Kurs 5",""))))))</f>
        <v>leer</v>
      </c>
      <c r="CN15" s="199" t="str">
        <f>IF(OR(Deckblatt!$C$27="Bitte auswählen!",Deckblatt!$C$27="",CN17=""),"leer",
IF(AND(CN17&gt;=Kursbeginn_1,CN17&lt;=Kursende_1),"Kurs 1",
IF(AND(CN17&gt;=Kursbeginn_2,CN17&lt;=Kursende_2),"Kurs 2",
IF(AND(CN17&gt;=Kursbeginn_3,CN17&lt;=Kursende_3),"Kurs 3",
IF(AND(CN17&gt;=Kursbeginn_4,CN17&lt;=Kursende_4),"Kurs 4",
IF(AND(CN17&gt;=Kursbeginn_5,CN17&lt;=Kursende_5),"Kurs 5",""))))))</f>
        <v>leer</v>
      </c>
      <c r="CO15" s="199" t="str">
        <f>IF(OR(Deckblatt!$C$27="Bitte auswählen!",Deckblatt!$C$27="",CO17=""),"leer",
IF(AND(CO17&gt;=Kursbeginn_1,CO17&lt;=Kursende_1),"Kurs 1",
IF(AND(CO17&gt;=Kursbeginn_2,CO17&lt;=Kursende_2),"Kurs 2",
IF(AND(CO17&gt;=Kursbeginn_3,CO17&lt;=Kursende_3),"Kurs 3",
IF(AND(CO17&gt;=Kursbeginn_4,CO17&lt;=Kursende_4),"Kurs 4",
IF(AND(CO17&gt;=Kursbeginn_5,CO17&lt;=Kursende_5),"Kurs 5",""))))))</f>
        <v>leer</v>
      </c>
      <c r="CP15" s="199" t="str">
        <f>IF(OR(Deckblatt!$C$27="Bitte auswählen!",Deckblatt!$C$27="",CP17=""),"leer",
IF(AND(CP17&gt;=Kursbeginn_1,CP17&lt;=Kursende_1),"Kurs 1",
IF(AND(CP17&gt;=Kursbeginn_2,CP17&lt;=Kursende_2),"Kurs 2",
IF(AND(CP17&gt;=Kursbeginn_3,CP17&lt;=Kursende_3),"Kurs 3",
IF(AND(CP17&gt;=Kursbeginn_4,CP17&lt;=Kursende_4),"Kurs 4",
IF(AND(CP17&gt;=Kursbeginn_5,CP17&lt;=Kursende_5),"Kurs 5",""))))))</f>
        <v>leer</v>
      </c>
      <c r="CQ15" s="199" t="str">
        <f>IF(OR(Deckblatt!$C$27="Bitte auswählen!",Deckblatt!$C$27="",CQ17=""),"leer",
IF(AND(CQ17&gt;=Kursbeginn_1,CQ17&lt;=Kursende_1),"Kurs 1",
IF(AND(CQ17&gt;=Kursbeginn_2,CQ17&lt;=Kursende_2),"Kurs 2",
IF(AND(CQ17&gt;=Kursbeginn_3,CQ17&lt;=Kursende_3),"Kurs 3",
IF(AND(CQ17&gt;=Kursbeginn_4,CQ17&lt;=Kursende_4),"Kurs 4",
IF(AND(CQ17&gt;=Kursbeginn_5,CQ17&lt;=Kursende_5),"Kurs 5",""))))))</f>
        <v>leer</v>
      </c>
      <c r="CR15" s="199" t="str">
        <f>IF(OR(Deckblatt!$C$27="Bitte auswählen!",Deckblatt!$C$27="",CR17=""),"leer",
IF(AND(CR17&gt;=Kursbeginn_1,CR17&lt;=Kursende_1),"Kurs 1",
IF(AND(CR17&gt;=Kursbeginn_2,CR17&lt;=Kursende_2),"Kurs 2",
IF(AND(CR17&gt;=Kursbeginn_3,CR17&lt;=Kursende_3),"Kurs 3",
IF(AND(CR17&gt;=Kursbeginn_4,CR17&lt;=Kursende_4),"Kurs 4",
IF(AND(CR17&gt;=Kursbeginn_5,CR17&lt;=Kursende_5),"Kurs 5",""))))))</f>
        <v>leer</v>
      </c>
      <c r="CS15" s="199" t="str">
        <f>IF(OR(Deckblatt!$C$27="Bitte auswählen!",Deckblatt!$C$27="",CS17=""),"leer",
IF(AND(CS17&gt;=Kursbeginn_1,CS17&lt;=Kursende_1),"Kurs 1",
IF(AND(CS17&gt;=Kursbeginn_2,CS17&lt;=Kursende_2),"Kurs 2",
IF(AND(CS17&gt;=Kursbeginn_3,CS17&lt;=Kursende_3),"Kurs 3",
IF(AND(CS17&gt;=Kursbeginn_4,CS17&lt;=Kursende_4),"Kurs 4",
IF(AND(CS17&gt;=Kursbeginn_5,CS17&lt;=Kursende_5),"Kurs 5",""))))))</f>
        <v>leer</v>
      </c>
      <c r="CT15" s="199" t="str">
        <f>IF(OR(Deckblatt!$C$27="Bitte auswählen!",Deckblatt!$C$27="",CT17=""),"leer",
IF(AND(CT17&gt;=Kursbeginn_1,CT17&lt;=Kursende_1),"Kurs 1",
IF(AND(CT17&gt;=Kursbeginn_2,CT17&lt;=Kursende_2),"Kurs 2",
IF(AND(CT17&gt;=Kursbeginn_3,CT17&lt;=Kursende_3),"Kurs 3",
IF(AND(CT17&gt;=Kursbeginn_4,CT17&lt;=Kursende_4),"Kurs 4",
IF(AND(CT17&gt;=Kursbeginn_5,CT17&lt;=Kursende_5),"Kurs 5",""))))))</f>
        <v>leer</v>
      </c>
      <c r="CU15" s="199" t="str">
        <f>IF(OR(Deckblatt!$C$27="Bitte auswählen!",Deckblatt!$C$27="",CU17=""),"leer",
IF(AND(CU17&gt;=Kursbeginn_1,CU17&lt;=Kursende_1),"Kurs 1",
IF(AND(CU17&gt;=Kursbeginn_2,CU17&lt;=Kursende_2),"Kurs 2",
IF(AND(CU17&gt;=Kursbeginn_3,CU17&lt;=Kursende_3),"Kurs 3",
IF(AND(CU17&gt;=Kursbeginn_4,CU17&lt;=Kursende_4),"Kurs 4",
IF(AND(CU17&gt;=Kursbeginn_5,CU17&lt;=Kursende_5),"Kurs 5",""))))))</f>
        <v>leer</v>
      </c>
      <c r="CV15" s="199" t="str">
        <f>IF(OR(Deckblatt!$C$27="Bitte auswählen!",Deckblatt!$C$27="",CV17=""),"leer",
IF(AND(CV17&gt;=Kursbeginn_1,CV17&lt;=Kursende_1),"Kurs 1",
IF(AND(CV17&gt;=Kursbeginn_2,CV17&lt;=Kursende_2),"Kurs 2",
IF(AND(CV17&gt;=Kursbeginn_3,CV17&lt;=Kursende_3),"Kurs 3",
IF(AND(CV17&gt;=Kursbeginn_4,CV17&lt;=Kursende_4),"Kurs 4",
IF(AND(CV17&gt;=Kursbeginn_5,CV17&lt;=Kursende_5),"Kurs 5",""))))))</f>
        <v>leer</v>
      </c>
      <c r="CW15" s="199" t="str">
        <f>IF(OR(Deckblatt!$C$27="Bitte auswählen!",Deckblatt!$C$27="",CW17=""),"leer",
IF(AND(CW17&gt;=Kursbeginn_1,CW17&lt;=Kursende_1),"Kurs 1",
IF(AND(CW17&gt;=Kursbeginn_2,CW17&lt;=Kursende_2),"Kurs 2",
IF(AND(CW17&gt;=Kursbeginn_3,CW17&lt;=Kursende_3),"Kurs 3",
IF(AND(CW17&gt;=Kursbeginn_4,CW17&lt;=Kursende_4),"Kurs 4",
IF(AND(CW17&gt;=Kursbeginn_5,CW17&lt;=Kursende_5),"Kurs 5",""))))))</f>
        <v>leer</v>
      </c>
      <c r="CX15" s="199" t="str">
        <f>IF(OR(Deckblatt!$C$27="Bitte auswählen!",Deckblatt!$C$27="",CX17=""),"leer",
IF(AND(CX17&gt;=Kursbeginn_1,CX17&lt;=Kursende_1),"Kurs 1",
IF(AND(CX17&gt;=Kursbeginn_2,CX17&lt;=Kursende_2),"Kurs 2",
IF(AND(CX17&gt;=Kursbeginn_3,CX17&lt;=Kursende_3),"Kurs 3",
IF(AND(CX17&gt;=Kursbeginn_4,CX17&lt;=Kursende_4),"Kurs 4",
IF(AND(CX17&gt;=Kursbeginn_5,CX17&lt;=Kursende_5),"Kurs 5",""))))))</f>
        <v>leer</v>
      </c>
      <c r="CY15" s="199" t="str">
        <f>IF(OR(Deckblatt!$C$27="Bitte auswählen!",Deckblatt!$C$27="",CY17=""),"leer",
IF(AND(CY17&gt;=Kursbeginn_1,CY17&lt;=Kursende_1),"Kurs 1",
IF(AND(CY17&gt;=Kursbeginn_2,CY17&lt;=Kursende_2),"Kurs 2",
IF(AND(CY17&gt;=Kursbeginn_3,CY17&lt;=Kursende_3),"Kurs 3",
IF(AND(CY17&gt;=Kursbeginn_4,CY17&lt;=Kursende_4),"Kurs 4",
IF(AND(CY17&gt;=Kursbeginn_5,CY17&lt;=Kursende_5),"Kurs 5",""))))))</f>
        <v>leer</v>
      </c>
      <c r="CZ15" s="199" t="str">
        <f>IF(OR(Deckblatt!$C$27="Bitte auswählen!",Deckblatt!$C$27="",CZ17=""),"leer",
IF(AND(CZ17&gt;=Kursbeginn_1,CZ17&lt;=Kursende_1),"Kurs 1",
IF(AND(CZ17&gt;=Kursbeginn_2,CZ17&lt;=Kursende_2),"Kurs 2",
IF(AND(CZ17&gt;=Kursbeginn_3,CZ17&lt;=Kursende_3),"Kurs 3",
IF(AND(CZ17&gt;=Kursbeginn_4,CZ17&lt;=Kursende_4),"Kurs 4",
IF(AND(CZ17&gt;=Kursbeginn_5,CZ17&lt;=Kursende_5),"Kurs 5",""))))))</f>
        <v>leer</v>
      </c>
      <c r="DA15" s="199" t="str">
        <f>IF(OR(Deckblatt!$C$27="Bitte auswählen!",Deckblatt!$C$27="",DA17=""),"leer",
IF(AND(DA17&gt;=Kursbeginn_1,DA17&lt;=Kursende_1),"Kurs 1",
IF(AND(DA17&gt;=Kursbeginn_2,DA17&lt;=Kursende_2),"Kurs 2",
IF(AND(DA17&gt;=Kursbeginn_3,DA17&lt;=Kursende_3),"Kurs 3",
IF(AND(DA17&gt;=Kursbeginn_4,DA17&lt;=Kursende_4),"Kurs 4",
IF(AND(DA17&gt;=Kursbeginn_5,DA17&lt;=Kursende_5),"Kurs 5",""))))))</f>
        <v>leer</v>
      </c>
      <c r="DB15" s="199" t="str">
        <f>IF(OR(Deckblatt!$C$27="Bitte auswählen!",Deckblatt!$C$27="",DB17=""),"leer",
IF(AND(DB17&gt;=Kursbeginn_1,DB17&lt;=Kursende_1),"Kurs 1",
IF(AND(DB17&gt;=Kursbeginn_2,DB17&lt;=Kursende_2),"Kurs 2",
IF(AND(DB17&gt;=Kursbeginn_3,DB17&lt;=Kursende_3),"Kurs 3",
IF(AND(DB17&gt;=Kursbeginn_4,DB17&lt;=Kursende_4),"Kurs 4",
IF(AND(DB17&gt;=Kursbeginn_5,DB17&lt;=Kursende_5),"Kurs 5",""))))))</f>
        <v>leer</v>
      </c>
      <c r="DC15" s="199" t="str">
        <f>IF(OR(Deckblatt!$C$27="Bitte auswählen!",Deckblatt!$C$27="",DC17=""),"leer",
IF(AND(DC17&gt;=Kursbeginn_1,DC17&lt;=Kursende_1),"Kurs 1",
IF(AND(DC17&gt;=Kursbeginn_2,DC17&lt;=Kursende_2),"Kurs 2",
IF(AND(DC17&gt;=Kursbeginn_3,DC17&lt;=Kursende_3),"Kurs 3",
IF(AND(DC17&gt;=Kursbeginn_4,DC17&lt;=Kursende_4),"Kurs 4",
IF(AND(DC17&gt;=Kursbeginn_5,DC17&lt;=Kursende_5),"Kurs 5",""))))))</f>
        <v>leer</v>
      </c>
      <c r="DD15" s="199" t="str">
        <f>IF(OR(Deckblatt!$C$27="Bitte auswählen!",Deckblatt!$C$27="",DD17=""),"leer",
IF(AND(DD17&gt;=Kursbeginn_1,DD17&lt;=Kursende_1),"Kurs 1",
IF(AND(DD17&gt;=Kursbeginn_2,DD17&lt;=Kursende_2),"Kurs 2",
IF(AND(DD17&gt;=Kursbeginn_3,DD17&lt;=Kursende_3),"Kurs 3",
IF(AND(DD17&gt;=Kursbeginn_4,DD17&lt;=Kursende_4),"Kurs 4",
IF(AND(DD17&gt;=Kursbeginn_5,DD17&lt;=Kursende_5),"Kurs 5",""))))))</f>
        <v>leer</v>
      </c>
      <c r="DE15" s="199" t="str">
        <f>IF(OR(Deckblatt!$C$27="Bitte auswählen!",Deckblatt!$C$27="",DE17=""),"leer",
IF(AND(DE17&gt;=Kursbeginn_1,DE17&lt;=Kursende_1),"Kurs 1",
IF(AND(DE17&gt;=Kursbeginn_2,DE17&lt;=Kursende_2),"Kurs 2",
IF(AND(DE17&gt;=Kursbeginn_3,DE17&lt;=Kursende_3),"Kurs 3",
IF(AND(DE17&gt;=Kursbeginn_4,DE17&lt;=Kursende_4),"Kurs 4",
IF(AND(DE17&gt;=Kursbeginn_5,DE17&lt;=Kursende_5),"Kurs 5",""))))))</f>
        <v>leer</v>
      </c>
      <c r="DF15" s="199" t="str">
        <f>IF(OR(Deckblatt!$C$27="Bitte auswählen!",Deckblatt!$C$27="",DF17=""),"leer",
IF(AND(DF17&gt;=Kursbeginn_1,DF17&lt;=Kursende_1),"Kurs 1",
IF(AND(DF17&gt;=Kursbeginn_2,DF17&lt;=Kursende_2),"Kurs 2",
IF(AND(DF17&gt;=Kursbeginn_3,DF17&lt;=Kursende_3),"Kurs 3",
IF(AND(DF17&gt;=Kursbeginn_4,DF17&lt;=Kursende_4),"Kurs 4",
IF(AND(DF17&gt;=Kursbeginn_5,DF17&lt;=Kursende_5),"Kurs 5",""))))))</f>
        <v>leer</v>
      </c>
      <c r="DG15" s="199" t="str">
        <f>IF(OR(Deckblatt!$C$27="Bitte auswählen!",Deckblatt!$C$27="",DG17=""),"leer",
IF(AND(DG17&gt;=Kursbeginn_1,DG17&lt;=Kursende_1),"Kurs 1",
IF(AND(DG17&gt;=Kursbeginn_2,DG17&lt;=Kursende_2),"Kurs 2",
IF(AND(DG17&gt;=Kursbeginn_3,DG17&lt;=Kursende_3),"Kurs 3",
IF(AND(DG17&gt;=Kursbeginn_4,DG17&lt;=Kursende_4),"Kurs 4",
IF(AND(DG17&gt;=Kursbeginn_5,DG17&lt;=Kursende_5),"Kurs 5",""))))))</f>
        <v>leer</v>
      </c>
    </row>
    <row r="16" spans="1:111" ht="15" hidden="1" customHeight="1" x14ac:dyDescent="0.25">
      <c r="A16" s="140"/>
      <c r="B16" s="140"/>
      <c r="C16" s="131"/>
      <c r="D16" s="140">
        <f>IF(OR(D17="Datum eintragen!",D17=""),0,YEAR(D17))</f>
        <v>0</v>
      </c>
      <c r="E16" s="140"/>
      <c r="F16" s="140">
        <f t="shared" ref="F16:BF16" si="0">IF(OR(F17="Datum eintragen!",F17=""),0,YEAR(F17))</f>
        <v>0</v>
      </c>
      <c r="G16" s="140"/>
      <c r="H16" s="140">
        <f t="shared" si="0"/>
        <v>0</v>
      </c>
      <c r="I16" s="140"/>
      <c r="J16" s="140">
        <f t="shared" si="0"/>
        <v>0</v>
      </c>
      <c r="K16" s="140"/>
      <c r="L16" s="140">
        <f t="shared" si="0"/>
        <v>0</v>
      </c>
      <c r="M16" s="140"/>
      <c r="N16" s="140">
        <f t="shared" si="0"/>
        <v>0</v>
      </c>
      <c r="O16" s="140"/>
      <c r="P16" s="140">
        <f t="shared" si="0"/>
        <v>0</v>
      </c>
      <c r="Q16" s="140"/>
      <c r="R16" s="140">
        <f t="shared" si="0"/>
        <v>0</v>
      </c>
      <c r="S16" s="140"/>
      <c r="T16" s="140">
        <f t="shared" si="0"/>
        <v>0</v>
      </c>
      <c r="U16" s="140"/>
      <c r="V16" s="140">
        <f t="shared" si="0"/>
        <v>0</v>
      </c>
      <c r="W16" s="140"/>
      <c r="X16" s="140">
        <f t="shared" si="0"/>
        <v>0</v>
      </c>
      <c r="Y16" s="140"/>
      <c r="Z16" s="140">
        <f t="shared" si="0"/>
        <v>0</v>
      </c>
      <c r="AA16" s="140"/>
      <c r="AB16" s="140">
        <f t="shared" si="0"/>
        <v>0</v>
      </c>
      <c r="AC16" s="140"/>
      <c r="AD16" s="140">
        <f t="shared" si="0"/>
        <v>0</v>
      </c>
      <c r="AE16" s="140"/>
      <c r="AF16" s="140">
        <f t="shared" si="0"/>
        <v>0</v>
      </c>
      <c r="AG16" s="140"/>
      <c r="AH16" s="140">
        <f t="shared" si="0"/>
        <v>0</v>
      </c>
      <c r="AI16" s="140"/>
      <c r="AJ16" s="140">
        <f t="shared" si="0"/>
        <v>0</v>
      </c>
      <c r="AK16" s="140"/>
      <c r="AL16" s="140">
        <f t="shared" si="0"/>
        <v>0</v>
      </c>
      <c r="AM16" s="140"/>
      <c r="AN16" s="140">
        <f t="shared" si="0"/>
        <v>0</v>
      </c>
      <c r="AO16" s="140"/>
      <c r="AP16" s="140">
        <f t="shared" si="0"/>
        <v>0</v>
      </c>
      <c r="AQ16" s="140"/>
      <c r="AR16" s="140">
        <f t="shared" si="0"/>
        <v>0</v>
      </c>
      <c r="AS16" s="140"/>
      <c r="AT16" s="140">
        <f t="shared" si="0"/>
        <v>0</v>
      </c>
      <c r="AU16" s="140"/>
      <c r="AV16" s="140">
        <f t="shared" si="0"/>
        <v>0</v>
      </c>
      <c r="AW16" s="140"/>
      <c r="AX16" s="140">
        <f t="shared" si="0"/>
        <v>0</v>
      </c>
      <c r="AY16" s="140"/>
      <c r="AZ16" s="140">
        <f t="shared" si="0"/>
        <v>0</v>
      </c>
      <c r="BA16" s="140"/>
      <c r="BB16" s="140">
        <f t="shared" si="0"/>
        <v>0</v>
      </c>
      <c r="BC16" s="140"/>
      <c r="BD16" s="140">
        <f t="shared" si="0"/>
        <v>0</v>
      </c>
      <c r="BE16" s="140"/>
      <c r="BF16" s="140">
        <f t="shared" si="0"/>
        <v>0</v>
      </c>
      <c r="BG16" s="131"/>
      <c r="BH16" s="140"/>
      <c r="BI16" s="140"/>
      <c r="BJ16" s="140"/>
      <c r="BK16" s="140"/>
      <c r="BL16" s="140"/>
      <c r="BN16" s="163"/>
      <c r="BO16" s="163"/>
      <c r="BQ16" s="98"/>
      <c r="BR16" s="98"/>
      <c r="BS16" s="98"/>
      <c r="BT16" s="98"/>
      <c r="BU16" s="98"/>
      <c r="BV16" s="98"/>
      <c r="BX16" s="146"/>
      <c r="BY16" s="146"/>
      <c r="CA16" s="149"/>
      <c r="CB16" s="149"/>
      <c r="CD16" s="201"/>
      <c r="CE16" s="98"/>
      <c r="CF16" s="200">
        <f>IFERROR(HLOOKUP(CF15,Deckblatt!$C$29:$K$39,9,FALSE),0)</f>
        <v>0</v>
      </c>
      <c r="CG16" s="200">
        <f>IFERROR(HLOOKUP(CG15,Deckblatt!$C$29:$K$39,9,FALSE),0)</f>
        <v>0</v>
      </c>
      <c r="CH16" s="200">
        <f>IFERROR(HLOOKUP(CH15,Deckblatt!$C$29:$K$39,9,FALSE),0)</f>
        <v>0</v>
      </c>
      <c r="CI16" s="200">
        <f>IFERROR(HLOOKUP(CI15,Deckblatt!$C$29:$K$39,9,FALSE),0)</f>
        <v>0</v>
      </c>
      <c r="CJ16" s="200">
        <f>IFERROR(HLOOKUP(CJ15,Deckblatt!$C$29:$K$39,9,FALSE),0)</f>
        <v>0</v>
      </c>
      <c r="CK16" s="200">
        <f>IFERROR(HLOOKUP(CK15,Deckblatt!$C$29:$K$39,9,FALSE),0)</f>
        <v>0</v>
      </c>
      <c r="CL16" s="200">
        <f>IFERROR(HLOOKUP(CL15,Deckblatt!$C$29:$K$39,9,FALSE),0)</f>
        <v>0</v>
      </c>
      <c r="CM16" s="200">
        <f>IFERROR(HLOOKUP(CM15,Deckblatt!$C$29:$K$39,9,FALSE),0)</f>
        <v>0</v>
      </c>
      <c r="CN16" s="200">
        <f>IFERROR(HLOOKUP(CN15,Deckblatt!$C$29:$K$39,9,FALSE),0)</f>
        <v>0</v>
      </c>
      <c r="CO16" s="200">
        <f>IFERROR(HLOOKUP(CO15,Deckblatt!$C$29:$K$39,9,FALSE),0)</f>
        <v>0</v>
      </c>
      <c r="CP16" s="200">
        <f>IFERROR(HLOOKUP(CP15,Deckblatt!$C$29:$K$39,9,FALSE),0)</f>
        <v>0</v>
      </c>
      <c r="CQ16" s="200">
        <f>IFERROR(HLOOKUP(CQ15,Deckblatt!$C$29:$K$39,9,FALSE),0)</f>
        <v>0</v>
      </c>
      <c r="CR16" s="200">
        <f>IFERROR(HLOOKUP(CR15,Deckblatt!$C$29:$K$39,9,FALSE),0)</f>
        <v>0</v>
      </c>
      <c r="CS16" s="200">
        <f>IFERROR(HLOOKUP(CS15,Deckblatt!$C$29:$K$39,9,FALSE),0)</f>
        <v>0</v>
      </c>
      <c r="CT16" s="200">
        <f>IFERROR(HLOOKUP(CT15,Deckblatt!$C$29:$K$39,9,FALSE),0)</f>
        <v>0</v>
      </c>
      <c r="CU16" s="200">
        <f>IFERROR(HLOOKUP(CU15,Deckblatt!$C$29:$K$39,9,FALSE),0)</f>
        <v>0</v>
      </c>
      <c r="CV16" s="200">
        <f>IFERROR(HLOOKUP(CV15,Deckblatt!$C$29:$K$39,9,FALSE),0)</f>
        <v>0</v>
      </c>
      <c r="CW16" s="200">
        <f>IFERROR(HLOOKUP(CW15,Deckblatt!$C$29:$K$39,9,FALSE),0)</f>
        <v>0</v>
      </c>
      <c r="CX16" s="200">
        <f>IFERROR(HLOOKUP(CX15,Deckblatt!$C$29:$K$39,9,FALSE),0)</f>
        <v>0</v>
      </c>
      <c r="CY16" s="200">
        <f>IFERROR(HLOOKUP(CY15,Deckblatt!$C$29:$K$39,9,FALSE),0)</f>
        <v>0</v>
      </c>
      <c r="CZ16" s="200">
        <f>IFERROR(HLOOKUP(CZ15,Deckblatt!$C$29:$K$39,9,FALSE),0)</f>
        <v>0</v>
      </c>
      <c r="DA16" s="200">
        <f>IFERROR(HLOOKUP(DA15,Deckblatt!$C$29:$K$39,9,FALSE),0)</f>
        <v>0</v>
      </c>
      <c r="DB16" s="200">
        <f>IFERROR(HLOOKUP(DB15,Deckblatt!$C$29:$K$39,9,FALSE),0)</f>
        <v>0</v>
      </c>
      <c r="DC16" s="200">
        <f>IFERROR(HLOOKUP(DC15,Deckblatt!$C$29:$K$39,9,FALSE),0)</f>
        <v>0</v>
      </c>
      <c r="DD16" s="200">
        <f>IFERROR(HLOOKUP(DD15,Deckblatt!$C$29:$K$39,9,FALSE),0)</f>
        <v>0</v>
      </c>
      <c r="DE16" s="200">
        <f>IFERROR(HLOOKUP(DE15,Deckblatt!$C$29:$K$39,9,FALSE),0)</f>
        <v>0</v>
      </c>
      <c r="DF16" s="200">
        <f>IFERROR(HLOOKUP(DF15,Deckblatt!$C$29:$K$39,9,FALSE),0)</f>
        <v>0</v>
      </c>
      <c r="DG16" s="200">
        <f>IFERROR(HLOOKUP(DG15,Deckblatt!$C$29:$K$39,9,FALSE),0)</f>
        <v>0</v>
      </c>
    </row>
    <row r="17" spans="1:111" ht="88" customHeight="1" x14ac:dyDescent="0.25">
      <c r="A17" s="66"/>
      <c r="B17" s="111" t="s">
        <v>86</v>
      </c>
      <c r="C17" s="131"/>
      <c r="D17" s="112" t="s">
        <v>15</v>
      </c>
      <c r="E17" s="117"/>
      <c r="F17" s="112" t="s">
        <v>15</v>
      </c>
      <c r="G17" s="117"/>
      <c r="H17" s="112" t="s">
        <v>15</v>
      </c>
      <c r="I17" s="117"/>
      <c r="J17" s="112" t="s">
        <v>15</v>
      </c>
      <c r="K17" s="117"/>
      <c r="L17" s="112" t="s">
        <v>15</v>
      </c>
      <c r="M17" s="117"/>
      <c r="N17" s="112" t="s">
        <v>15</v>
      </c>
      <c r="O17" s="117"/>
      <c r="P17" s="112" t="s">
        <v>15</v>
      </c>
      <c r="Q17" s="117"/>
      <c r="R17" s="112" t="s">
        <v>15</v>
      </c>
      <c r="S17" s="117"/>
      <c r="T17" s="112" t="s">
        <v>15</v>
      </c>
      <c r="U17" s="117"/>
      <c r="V17" s="112" t="s">
        <v>15</v>
      </c>
      <c r="W17" s="117"/>
      <c r="X17" s="112" t="s">
        <v>15</v>
      </c>
      <c r="Y17" s="117"/>
      <c r="Z17" s="112" t="s">
        <v>15</v>
      </c>
      <c r="AA17" s="117"/>
      <c r="AB17" s="112" t="s">
        <v>15</v>
      </c>
      <c r="AC17" s="117"/>
      <c r="AD17" s="112" t="s">
        <v>15</v>
      </c>
      <c r="AE17" s="117"/>
      <c r="AF17" s="112" t="s">
        <v>15</v>
      </c>
      <c r="AG17" s="117"/>
      <c r="AH17" s="112" t="s">
        <v>15</v>
      </c>
      <c r="AI17" s="117"/>
      <c r="AJ17" s="112" t="s">
        <v>15</v>
      </c>
      <c r="AK17" s="117"/>
      <c r="AL17" s="112" t="s">
        <v>15</v>
      </c>
      <c r="AM17" s="117"/>
      <c r="AN17" s="112" t="s">
        <v>15</v>
      </c>
      <c r="AO17" s="117"/>
      <c r="AP17" s="112" t="s">
        <v>15</v>
      </c>
      <c r="AQ17" s="117"/>
      <c r="AR17" s="112" t="s">
        <v>15</v>
      </c>
      <c r="AS17" s="117"/>
      <c r="AT17" s="112" t="s">
        <v>15</v>
      </c>
      <c r="AU17" s="117"/>
      <c r="AV17" s="112" t="s">
        <v>15</v>
      </c>
      <c r="AW17" s="117"/>
      <c r="AX17" s="112" t="s">
        <v>15</v>
      </c>
      <c r="AY17" s="117"/>
      <c r="AZ17" s="112" t="s">
        <v>15</v>
      </c>
      <c r="BA17" s="117"/>
      <c r="BB17" s="112" t="s">
        <v>15</v>
      </c>
      <c r="BC17" s="117"/>
      <c r="BD17" s="112" t="s">
        <v>15</v>
      </c>
      <c r="BE17" s="117"/>
      <c r="BF17" s="112" t="s">
        <v>15</v>
      </c>
      <c r="BG17" s="131"/>
      <c r="BH17" s="138" t="s">
        <v>11</v>
      </c>
      <c r="BI17" s="138" t="s">
        <v>10</v>
      </c>
      <c r="BJ17" s="138" t="s">
        <v>9</v>
      </c>
      <c r="BK17" s="139">
        <f>SUM(BK19:BK257)</f>
        <v>0</v>
      </c>
      <c r="BL17" s="139">
        <f>SUM(BL19:BL257)</f>
        <v>0</v>
      </c>
      <c r="BM17" s="107" t="str">
        <f>IF(SUM(BO19:BO26)&gt;0,"Hinweise","")</f>
        <v/>
      </c>
      <c r="BN17" s="164">
        <v>1</v>
      </c>
      <c r="BO17" s="165" t="s">
        <v>68</v>
      </c>
      <c r="BQ17" s="169"/>
      <c r="BR17" s="179" t="s">
        <v>61</v>
      </c>
      <c r="BS17" s="180" t="s">
        <v>14</v>
      </c>
      <c r="BT17" s="179" t="s">
        <v>13</v>
      </c>
      <c r="BU17" s="181" t="s">
        <v>62</v>
      </c>
      <c r="BV17" s="182" t="s">
        <v>75</v>
      </c>
      <c r="BX17" s="167" t="s">
        <v>85</v>
      </c>
      <c r="BY17" s="167" t="s">
        <v>8</v>
      </c>
      <c r="CA17" s="168" t="s">
        <v>77</v>
      </c>
      <c r="CB17" s="149"/>
      <c r="CD17" s="204"/>
      <c r="CE17" s="202" t="s">
        <v>97</v>
      </c>
      <c r="CF17" s="203" t="str">
        <f>IF(OR(D17="Datum eintragen!",D17=""),"",D17)</f>
        <v/>
      </c>
      <c r="CG17" s="203" t="str">
        <f>IF(OR(F17="Datum eintragen!",F17=""),"",F17)</f>
        <v/>
      </c>
      <c r="CH17" s="203" t="str">
        <f>IF(OR(H17="Datum eintragen!",H17=""),"",H17)</f>
        <v/>
      </c>
      <c r="CI17" s="203" t="str">
        <f>IF(OR(J17="Datum eintragen!",J17=""),"",J17)</f>
        <v/>
      </c>
      <c r="CJ17" s="203" t="str">
        <f>IF(OR(L17="Datum eintragen!",L17=""),"",L17)</f>
        <v/>
      </c>
      <c r="CK17" s="203" t="str">
        <f>IF(OR(N17="Datum eintragen!",N17=""),"",N17)</f>
        <v/>
      </c>
      <c r="CL17" s="203" t="str">
        <f>IF(OR(P17="Datum eintragen!",P17=""),"",P17)</f>
        <v/>
      </c>
      <c r="CM17" s="203" t="str">
        <f>IF(OR(R17="Datum eintragen!",R17=""),"",R17)</f>
        <v/>
      </c>
      <c r="CN17" s="203" t="str">
        <f>IF(OR(T17="Datum eintragen!",T17=""),"",T17)</f>
        <v/>
      </c>
      <c r="CO17" s="203" t="str">
        <f>IF(OR(V17="Datum eintragen!",V17=""),"",V17)</f>
        <v/>
      </c>
      <c r="CP17" s="203" t="str">
        <f>IF(OR(X17="Datum eintragen!",X17=""),"",X17)</f>
        <v/>
      </c>
      <c r="CQ17" s="203" t="str">
        <f>IF(OR(Z17="Datum eintragen!",Z17=""),"",Z17)</f>
        <v/>
      </c>
      <c r="CR17" s="203" t="str">
        <f>IF(OR(AB17="Datum eintragen!",AB17=""),"",AB17)</f>
        <v/>
      </c>
      <c r="CS17" s="203" t="str">
        <f>IF(OR(AD17="Datum eintragen!",AD17=""),"",AD17)</f>
        <v/>
      </c>
      <c r="CT17" s="203" t="str">
        <f>IF(OR(AF17="Datum eintragen!",AF17=""),"",AF17)</f>
        <v/>
      </c>
      <c r="CU17" s="203" t="str">
        <f>IF(OR(AH17="Datum eintragen!",AH17=""),"",AH17)</f>
        <v/>
      </c>
      <c r="CV17" s="203" t="str">
        <f>IF(OR(AJ17="Datum eintragen!",AJ17=""),"",AJ17)</f>
        <v/>
      </c>
      <c r="CW17" s="203" t="str">
        <f>IF(OR(AL17="Datum eintragen!",AL17=""),"",AL17)</f>
        <v/>
      </c>
      <c r="CX17" s="203" t="str">
        <f>IF(OR(AN17="Datum eintragen!",AN17=""),"",AN17)</f>
        <v/>
      </c>
      <c r="CY17" s="203" t="str">
        <f>IF(OR(AP17="Datum eintragen!",AP17=""),"",AP17)</f>
        <v/>
      </c>
      <c r="CZ17" s="203" t="str">
        <f>IF(OR(AR17="Datum eintragen!",AR17=""),"",AR17)</f>
        <v/>
      </c>
      <c r="DA17" s="203" t="str">
        <f>IF(OR(AT17="Datum eintragen!",AT17=""),"",AT17)</f>
        <v/>
      </c>
      <c r="DB17" s="203" t="str">
        <f>IF(OR(AV17="Datum eintragen!",AV17=""),"",AV17)</f>
        <v/>
      </c>
      <c r="DC17" s="203" t="str">
        <f>IF(OR(AX17="Datum eintragen!",AX17=""),"",AX17)</f>
        <v/>
      </c>
      <c r="DD17" s="203" t="str">
        <f>IF(OR(AZ17="Datum eintragen!",AZ17=""),"",AZ17)</f>
        <v/>
      </c>
      <c r="DE17" s="203" t="str">
        <f>IF(OR(BB17="Datum eintragen!",BB17=""),"",BB17)</f>
        <v/>
      </c>
      <c r="DF17" s="203" t="str">
        <f>IF(OR(BD17="Datum eintragen!",BD17=""),"",BD17)</f>
        <v/>
      </c>
      <c r="DG17" s="203" t="str">
        <f>IF(OR(BF17="Datum eintragen!",BF17=""),"",BF17)</f>
        <v/>
      </c>
    </row>
    <row r="18" spans="1:111" ht="5.15" customHeight="1" x14ac:dyDescent="0.25">
      <c r="A18" s="95"/>
      <c r="B18" s="220"/>
      <c r="C18" s="218"/>
      <c r="D18" s="220"/>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163"/>
      <c r="BO18" s="163"/>
      <c r="BQ18" s="169"/>
      <c r="BR18" s="99"/>
      <c r="BS18" s="118"/>
      <c r="BT18" s="99"/>
      <c r="BU18" s="143"/>
      <c r="BV18" s="144"/>
      <c r="BX18" s="147"/>
      <c r="BY18" s="147"/>
      <c r="CA18" s="149"/>
      <c r="CB18" s="149"/>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row>
    <row r="19" spans="1:111" ht="18" customHeight="1" x14ac:dyDescent="0.25">
      <c r="A19" s="29">
        <v>1</v>
      </c>
      <c r="B19" s="117" t="str">
        <f>VLOOKUP(A19,'Kopierhilfe TN-Daten'!$A$2:$D$31,4)</f>
        <v/>
      </c>
      <c r="C19" s="131"/>
      <c r="D19" s="189"/>
      <c r="E19" s="117"/>
      <c r="F19" s="189"/>
      <c r="G19" s="117"/>
      <c r="H19" s="189"/>
      <c r="I19" s="117"/>
      <c r="J19" s="189"/>
      <c r="K19" s="117"/>
      <c r="L19" s="189"/>
      <c r="M19" s="117"/>
      <c r="N19" s="189"/>
      <c r="O19" s="117"/>
      <c r="P19" s="189"/>
      <c r="Q19" s="117"/>
      <c r="R19" s="189"/>
      <c r="S19" s="117"/>
      <c r="T19" s="189"/>
      <c r="U19" s="117"/>
      <c r="V19" s="189"/>
      <c r="W19" s="117"/>
      <c r="X19" s="189"/>
      <c r="Y19" s="117"/>
      <c r="Z19" s="189"/>
      <c r="AA19" s="117"/>
      <c r="AB19" s="189"/>
      <c r="AC19" s="117"/>
      <c r="AD19" s="189"/>
      <c r="AE19" s="117"/>
      <c r="AF19" s="189"/>
      <c r="AG19" s="117"/>
      <c r="AH19" s="189"/>
      <c r="AI19" s="117"/>
      <c r="AJ19" s="189"/>
      <c r="AK19" s="117"/>
      <c r="AL19" s="189"/>
      <c r="AM19" s="117"/>
      <c r="AN19" s="189"/>
      <c r="AO19" s="117"/>
      <c r="AP19" s="189"/>
      <c r="AQ19" s="117"/>
      <c r="AR19" s="189"/>
      <c r="AS19" s="117"/>
      <c r="AT19" s="189"/>
      <c r="AU19" s="117"/>
      <c r="AV19" s="189"/>
      <c r="AW19" s="117"/>
      <c r="AX19" s="189"/>
      <c r="AY19" s="117"/>
      <c r="AZ19" s="189"/>
      <c r="BA19" s="117"/>
      <c r="BB19" s="189"/>
      <c r="BC19" s="117"/>
      <c r="BD19" s="189"/>
      <c r="BE19" s="117"/>
      <c r="BF19" s="189"/>
      <c r="BG19" s="131"/>
      <c r="BH19" s="105"/>
      <c r="BI19" s="105"/>
      <c r="BJ19" s="105"/>
      <c r="BK19" s="105"/>
      <c r="BL19" s="105"/>
      <c r="BM19" s="106" t="str">
        <f>IF(AND(B19="",BR19&gt;0),"Bitte den Namen der Schülerin/des Schülers erfassen!","")</f>
        <v/>
      </c>
      <c r="BN19" s="162"/>
      <c r="BO19" s="162">
        <f>IF(OR(BM19&lt;&gt;"",BM21&lt;&gt;"",BM23&lt;&gt;"",BM25&lt;&gt;""),1,0)</f>
        <v>0</v>
      </c>
      <c r="BQ19" s="169"/>
      <c r="BR19" s="99">
        <f>SUMPRODUCT(($D$16:$BF$16=Haushaltsjahr)*(D19:BF19&lt;&gt;"")*(D25:BF25))</f>
        <v>0</v>
      </c>
      <c r="BS19" s="118">
        <f>SUMPRODUCT(($D$16:$BF$16=Haushaltsjahr)*(D19:BF19=$BS$17)*(D25:BF25))</f>
        <v>0</v>
      </c>
      <c r="BT19" s="99">
        <f>SUMPRODUCT(($D$16:$BF$16=Haushaltsjahr)*(D19:BF19=$BT$17)*(D25:BF25))</f>
        <v>0</v>
      </c>
      <c r="BU19" s="143">
        <f>IF(BR19=0,0,ROUND(BS19/BR19,4))</f>
        <v>0</v>
      </c>
      <c r="BV19" s="99">
        <f>IF(BY19="ja",0,IF(BU19&gt;=60%,BS19+BT19,BS19))</f>
        <v>0</v>
      </c>
      <c r="BX19" s="148" t="str">
        <f>IF(SUMPRODUCT((D19:BF19=$BS$17)*(D21:BF21="")*($D$16:$BF$16&lt;&gt;0))&gt;0,"ja",
IF(SUMPRODUCT((D19:BF19=$BT$17)*(D21:BF21="")*($D$16:$BF$16&lt;&gt;0))&gt;0,"ja","nein"))</f>
        <v>nein</v>
      </c>
      <c r="BY19" s="148" t="str">
        <f>IF(SUMPRODUCT((D19:BF19=$BS$17)*(D23:BF23="")*($D$16:$BF$16&lt;&gt;0))&gt;0,"ja",
IF(SUMPRODUCT((D19:BF19=$BT$17)*(D23:BF23="")*($D$16:$BF$16&lt;&gt;0))&gt;0,"ja","nein"))</f>
        <v>nein</v>
      </c>
      <c r="CA19" s="149" t="str">
        <f>IF(CB19=FALSE,"",COUNTIFS($CB$19:CB19,"&lt;&gt;",$CB$19:CB19,"&lt;&gt;falsch"))</f>
        <v/>
      </c>
      <c r="CB19" s="149" t="b">
        <f>IF(BR21&gt;0,B19,FALSE)</f>
        <v>0</v>
      </c>
      <c r="CD19" s="205" t="s">
        <v>98</v>
      </c>
      <c r="CE19" s="99"/>
      <c r="CF19" s="118">
        <f t="shared" ref="CF19:DG19" si="1">IF(CF$17="",0,SUMPRODUCT(($D19:$BF19&lt;&gt;"")*($D25:$BF25)*($D$17:$BF$17=CF$17)))</f>
        <v>0</v>
      </c>
      <c r="CG19" s="118">
        <f t="shared" si="1"/>
        <v>0</v>
      </c>
      <c r="CH19" s="118">
        <f t="shared" si="1"/>
        <v>0</v>
      </c>
      <c r="CI19" s="118">
        <f t="shared" si="1"/>
        <v>0</v>
      </c>
      <c r="CJ19" s="118">
        <f t="shared" si="1"/>
        <v>0</v>
      </c>
      <c r="CK19" s="118">
        <f t="shared" si="1"/>
        <v>0</v>
      </c>
      <c r="CL19" s="118">
        <f t="shared" si="1"/>
        <v>0</v>
      </c>
      <c r="CM19" s="118">
        <f t="shared" si="1"/>
        <v>0</v>
      </c>
      <c r="CN19" s="118">
        <f t="shared" si="1"/>
        <v>0</v>
      </c>
      <c r="CO19" s="118">
        <f t="shared" si="1"/>
        <v>0</v>
      </c>
      <c r="CP19" s="118">
        <f t="shared" si="1"/>
        <v>0</v>
      </c>
      <c r="CQ19" s="118">
        <f t="shared" si="1"/>
        <v>0</v>
      </c>
      <c r="CR19" s="118">
        <f t="shared" si="1"/>
        <v>0</v>
      </c>
      <c r="CS19" s="118">
        <f t="shared" si="1"/>
        <v>0</v>
      </c>
      <c r="CT19" s="118">
        <f t="shared" si="1"/>
        <v>0</v>
      </c>
      <c r="CU19" s="118">
        <f t="shared" si="1"/>
        <v>0</v>
      </c>
      <c r="CV19" s="118">
        <f t="shared" si="1"/>
        <v>0</v>
      </c>
      <c r="CW19" s="118">
        <f t="shared" si="1"/>
        <v>0</v>
      </c>
      <c r="CX19" s="118">
        <f t="shared" si="1"/>
        <v>0</v>
      </c>
      <c r="CY19" s="118">
        <f t="shared" si="1"/>
        <v>0</v>
      </c>
      <c r="CZ19" s="118">
        <f t="shared" si="1"/>
        <v>0</v>
      </c>
      <c r="DA19" s="118">
        <f t="shared" si="1"/>
        <v>0</v>
      </c>
      <c r="DB19" s="118">
        <f t="shared" si="1"/>
        <v>0</v>
      </c>
      <c r="DC19" s="118">
        <f t="shared" si="1"/>
        <v>0</v>
      </c>
      <c r="DD19" s="118">
        <f t="shared" si="1"/>
        <v>0</v>
      </c>
      <c r="DE19" s="118">
        <f t="shared" si="1"/>
        <v>0</v>
      </c>
      <c r="DF19" s="118">
        <f t="shared" si="1"/>
        <v>0</v>
      </c>
      <c r="DG19" s="118">
        <f t="shared" si="1"/>
        <v>0</v>
      </c>
    </row>
    <row r="20" spans="1:111" ht="2.15" customHeight="1" x14ac:dyDescent="0.25">
      <c r="A20" s="30"/>
      <c r="B20" s="131"/>
      <c r="C20" s="215"/>
      <c r="D20" s="217"/>
      <c r="E20" s="218"/>
      <c r="F20" s="217"/>
      <c r="G20" s="218"/>
      <c r="H20" s="217"/>
      <c r="I20" s="218"/>
      <c r="J20" s="217"/>
      <c r="K20" s="218"/>
      <c r="L20" s="217"/>
      <c r="M20" s="218"/>
      <c r="N20" s="217"/>
      <c r="O20" s="218"/>
      <c r="P20" s="217"/>
      <c r="Q20" s="218"/>
      <c r="R20" s="217"/>
      <c r="S20" s="218"/>
      <c r="T20" s="217"/>
      <c r="U20" s="218"/>
      <c r="V20" s="217"/>
      <c r="W20" s="218"/>
      <c r="X20" s="217"/>
      <c r="Y20" s="218"/>
      <c r="Z20" s="217"/>
      <c r="AA20" s="218"/>
      <c r="AB20" s="217"/>
      <c r="AC20" s="218"/>
      <c r="AD20" s="217"/>
      <c r="AE20" s="218"/>
      <c r="AF20" s="217"/>
      <c r="AG20" s="218"/>
      <c r="AH20" s="217"/>
      <c r="AI20" s="218"/>
      <c r="AJ20" s="217"/>
      <c r="AK20" s="218"/>
      <c r="AL20" s="217"/>
      <c r="AM20" s="218"/>
      <c r="AN20" s="217"/>
      <c r="AO20" s="218"/>
      <c r="AP20" s="217"/>
      <c r="AQ20" s="218"/>
      <c r="AR20" s="217"/>
      <c r="AS20" s="218"/>
      <c r="AT20" s="217"/>
      <c r="AU20" s="218"/>
      <c r="AV20" s="217"/>
      <c r="AW20" s="218"/>
      <c r="AX20" s="217"/>
      <c r="AY20" s="218"/>
      <c r="AZ20" s="217"/>
      <c r="BA20" s="218"/>
      <c r="BB20" s="217"/>
      <c r="BC20" s="218"/>
      <c r="BD20" s="217"/>
      <c r="BE20" s="218"/>
      <c r="BF20" s="217"/>
      <c r="BG20" s="216"/>
      <c r="BH20" s="132"/>
      <c r="BI20" s="132"/>
      <c r="BJ20" s="132"/>
      <c r="BK20" s="132"/>
      <c r="BL20" s="132"/>
      <c r="BM20" s="106"/>
      <c r="BN20" s="162"/>
      <c r="BO20" s="162">
        <f>BO19</f>
        <v>0</v>
      </c>
      <c r="BQ20" s="169"/>
      <c r="BR20" s="99"/>
      <c r="BS20" s="118"/>
      <c r="BT20" s="99"/>
      <c r="BU20" s="143"/>
      <c r="BV20" s="99"/>
      <c r="BX20" s="148"/>
      <c r="BY20" s="148"/>
      <c r="CA20" s="149"/>
      <c r="CB20" s="149"/>
      <c r="CD20" s="205"/>
      <c r="CE20" s="99"/>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row>
    <row r="21" spans="1:111" ht="18" customHeight="1" x14ac:dyDescent="0.25">
      <c r="A21" s="30"/>
      <c r="B21" s="131"/>
      <c r="C21" s="215"/>
      <c r="D21" s="190"/>
      <c r="E21" s="131"/>
      <c r="F21" s="190"/>
      <c r="G21" s="131"/>
      <c r="H21" s="190"/>
      <c r="I21" s="131"/>
      <c r="J21" s="190"/>
      <c r="K21" s="131"/>
      <c r="L21" s="190"/>
      <c r="M21" s="131"/>
      <c r="N21" s="190"/>
      <c r="O21" s="131"/>
      <c r="P21" s="190"/>
      <c r="Q21" s="131"/>
      <c r="R21" s="190"/>
      <c r="S21" s="131"/>
      <c r="T21" s="190"/>
      <c r="U21" s="131"/>
      <c r="V21" s="190"/>
      <c r="W21" s="131"/>
      <c r="X21" s="190"/>
      <c r="Y21" s="131"/>
      <c r="Z21" s="190"/>
      <c r="AA21" s="131"/>
      <c r="AB21" s="190"/>
      <c r="AC21" s="131"/>
      <c r="AD21" s="190"/>
      <c r="AE21" s="131"/>
      <c r="AF21" s="190"/>
      <c r="AG21" s="131"/>
      <c r="AH21" s="190"/>
      <c r="AI21" s="131"/>
      <c r="AJ21" s="190"/>
      <c r="AK21" s="131"/>
      <c r="AL21" s="190"/>
      <c r="AM21" s="131"/>
      <c r="AN21" s="190"/>
      <c r="AO21" s="131"/>
      <c r="AP21" s="190"/>
      <c r="AQ21" s="131"/>
      <c r="AR21" s="190"/>
      <c r="AS21" s="131"/>
      <c r="AT21" s="190"/>
      <c r="AU21" s="131"/>
      <c r="AV21" s="190"/>
      <c r="AW21" s="131"/>
      <c r="AX21" s="190"/>
      <c r="AY21" s="131"/>
      <c r="AZ21" s="190"/>
      <c r="BA21" s="131"/>
      <c r="BB21" s="190"/>
      <c r="BC21" s="131"/>
      <c r="BD21" s="190"/>
      <c r="BE21" s="131"/>
      <c r="BF21" s="190"/>
      <c r="BG21" s="131"/>
      <c r="BH21" s="132"/>
      <c r="BI21" s="132"/>
      <c r="BJ21" s="132"/>
      <c r="BK21" s="132"/>
      <c r="BL21" s="132"/>
      <c r="BM21" s="106" t="str">
        <f>IF(BX19="ja","Es fehlen Angaben zum Maßnahmeort!","")</f>
        <v/>
      </c>
      <c r="BN21" s="162"/>
      <c r="BO21" s="162">
        <f>BO19</f>
        <v>0</v>
      </c>
      <c r="BQ21" s="170" t="s">
        <v>73</v>
      </c>
      <c r="BR21" s="99">
        <f>SUMPRODUCT(($D$16:$BF$16=Haushaltsjahr)*(D19:BF19&lt;&gt;"")*(D21:BF21=BQ21)*(D25:BF25))</f>
        <v>0</v>
      </c>
      <c r="BS21" s="118">
        <f>SUMPRODUCT(($D$16:$BF$16=Haushaltsjahr)*(D19:BF19=$BS$17)*(D21:BF21=BQ21)*(D25:BF25))</f>
        <v>0</v>
      </c>
      <c r="BT21" s="99">
        <f>SUMPRODUCT(($D$16:$BF$16=Haushaltsjahr)*(D19:BF19=$BT$17)*(D21:BF21=BQ21)*(D25:BF25))</f>
        <v>0</v>
      </c>
      <c r="BU21" s="143"/>
      <c r="BV21" s="99">
        <f>IF(OR(BY19="ja",BX19="ja"),0,IF(BU19&gt;=60%,BS21+BT21,BS21))</f>
        <v>0</v>
      </c>
      <c r="BX21" s="148"/>
      <c r="BY21" s="148"/>
      <c r="CA21" s="149" t="str">
        <f>IF(CB21=FALSE,"",COUNTIFS($CB$19:CB21,"&lt;&gt;",$CB$19:CB21,"&lt;&gt;falsch"))</f>
        <v/>
      </c>
      <c r="CB21" s="149"/>
      <c r="CD21" s="205" t="s">
        <v>99</v>
      </c>
      <c r="CE21" s="99">
        <f>IF(Gesamtstunden=0,0,IF(SUM(CF21:DG21)&gt;0,1,IF(AND(BR19&gt;0,Gesamtstunden&lt;BR19),1,0)))</f>
        <v>0</v>
      </c>
      <c r="CF21" s="206">
        <f t="shared" ref="CF21:DG21" si="2">IF(CF$17="",0,IF(CF19&gt;CF$16,1,0))</f>
        <v>0</v>
      </c>
      <c r="CG21" s="206">
        <f t="shared" si="2"/>
        <v>0</v>
      </c>
      <c r="CH21" s="206">
        <f t="shared" si="2"/>
        <v>0</v>
      </c>
      <c r="CI21" s="206">
        <f t="shared" si="2"/>
        <v>0</v>
      </c>
      <c r="CJ21" s="206">
        <f t="shared" si="2"/>
        <v>0</v>
      </c>
      <c r="CK21" s="206">
        <f t="shared" si="2"/>
        <v>0</v>
      </c>
      <c r="CL21" s="206">
        <f t="shared" si="2"/>
        <v>0</v>
      </c>
      <c r="CM21" s="206">
        <f t="shared" si="2"/>
        <v>0</v>
      </c>
      <c r="CN21" s="206">
        <f t="shared" si="2"/>
        <v>0</v>
      </c>
      <c r="CO21" s="206">
        <f t="shared" si="2"/>
        <v>0</v>
      </c>
      <c r="CP21" s="206">
        <f t="shared" si="2"/>
        <v>0</v>
      </c>
      <c r="CQ21" s="206">
        <f t="shared" si="2"/>
        <v>0</v>
      </c>
      <c r="CR21" s="206">
        <f t="shared" si="2"/>
        <v>0</v>
      </c>
      <c r="CS21" s="206">
        <f t="shared" si="2"/>
        <v>0</v>
      </c>
      <c r="CT21" s="206">
        <f t="shared" si="2"/>
        <v>0</v>
      </c>
      <c r="CU21" s="206">
        <f t="shared" si="2"/>
        <v>0</v>
      </c>
      <c r="CV21" s="206">
        <f t="shared" si="2"/>
        <v>0</v>
      </c>
      <c r="CW21" s="206">
        <f t="shared" si="2"/>
        <v>0</v>
      </c>
      <c r="CX21" s="206">
        <f t="shared" si="2"/>
        <v>0</v>
      </c>
      <c r="CY21" s="206">
        <f t="shared" si="2"/>
        <v>0</v>
      </c>
      <c r="CZ21" s="206">
        <f t="shared" si="2"/>
        <v>0</v>
      </c>
      <c r="DA21" s="206">
        <f t="shared" si="2"/>
        <v>0</v>
      </c>
      <c r="DB21" s="206">
        <f t="shared" si="2"/>
        <v>0</v>
      </c>
      <c r="DC21" s="206">
        <f t="shared" si="2"/>
        <v>0</v>
      </c>
      <c r="DD21" s="206">
        <f t="shared" si="2"/>
        <v>0</v>
      </c>
      <c r="DE21" s="206">
        <f t="shared" si="2"/>
        <v>0</v>
      </c>
      <c r="DF21" s="206">
        <f t="shared" si="2"/>
        <v>0</v>
      </c>
      <c r="DG21" s="206">
        <f t="shared" si="2"/>
        <v>0</v>
      </c>
    </row>
    <row r="22" spans="1:111" ht="2.15" customHeight="1" x14ac:dyDescent="0.25">
      <c r="A22" s="30"/>
      <c r="B22" s="131"/>
      <c r="C22" s="215"/>
      <c r="D22" s="217"/>
      <c r="E22" s="218"/>
      <c r="F22" s="217"/>
      <c r="G22" s="218"/>
      <c r="H22" s="217"/>
      <c r="I22" s="218"/>
      <c r="J22" s="217"/>
      <c r="K22" s="218"/>
      <c r="L22" s="217"/>
      <c r="M22" s="218"/>
      <c r="N22" s="217"/>
      <c r="O22" s="218"/>
      <c r="P22" s="217"/>
      <c r="Q22" s="218"/>
      <c r="R22" s="217"/>
      <c r="S22" s="218"/>
      <c r="T22" s="217"/>
      <c r="U22" s="218"/>
      <c r="V22" s="217"/>
      <c r="W22" s="218"/>
      <c r="X22" s="217"/>
      <c r="Y22" s="218"/>
      <c r="Z22" s="217"/>
      <c r="AA22" s="218"/>
      <c r="AB22" s="217"/>
      <c r="AC22" s="218"/>
      <c r="AD22" s="217"/>
      <c r="AE22" s="218"/>
      <c r="AF22" s="217"/>
      <c r="AG22" s="218"/>
      <c r="AH22" s="217"/>
      <c r="AI22" s="218"/>
      <c r="AJ22" s="217"/>
      <c r="AK22" s="218"/>
      <c r="AL22" s="217"/>
      <c r="AM22" s="218"/>
      <c r="AN22" s="217"/>
      <c r="AO22" s="218"/>
      <c r="AP22" s="217"/>
      <c r="AQ22" s="218"/>
      <c r="AR22" s="217"/>
      <c r="AS22" s="218"/>
      <c r="AT22" s="217"/>
      <c r="AU22" s="218"/>
      <c r="AV22" s="217"/>
      <c r="AW22" s="218"/>
      <c r="AX22" s="217"/>
      <c r="AY22" s="218"/>
      <c r="AZ22" s="217"/>
      <c r="BA22" s="218"/>
      <c r="BB22" s="217"/>
      <c r="BC22" s="218"/>
      <c r="BD22" s="217"/>
      <c r="BE22" s="218"/>
      <c r="BF22" s="217"/>
      <c r="BG22" s="216"/>
      <c r="BH22" s="132"/>
      <c r="BI22" s="132"/>
      <c r="BJ22" s="132"/>
      <c r="BK22" s="132"/>
      <c r="BL22" s="132"/>
      <c r="BM22" s="106"/>
      <c r="BN22" s="162"/>
      <c r="BO22" s="162">
        <f>BO19</f>
        <v>0</v>
      </c>
      <c r="BQ22" s="170"/>
      <c r="BR22" s="99"/>
      <c r="BS22" s="118"/>
      <c r="BT22" s="99"/>
      <c r="BU22" s="143"/>
      <c r="BV22" s="99"/>
      <c r="BX22" s="148"/>
      <c r="BY22" s="148"/>
      <c r="CA22" s="149"/>
      <c r="CB22" s="149"/>
      <c r="CD22" s="205"/>
      <c r="CE22" s="99"/>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row>
    <row r="23" spans="1:111" ht="18" customHeight="1" x14ac:dyDescent="0.25">
      <c r="A23" s="30"/>
      <c r="B23" s="119"/>
      <c r="C23" s="215"/>
      <c r="D23" s="190"/>
      <c r="E23" s="131"/>
      <c r="F23" s="190"/>
      <c r="G23" s="131"/>
      <c r="H23" s="190"/>
      <c r="I23" s="131"/>
      <c r="J23" s="190"/>
      <c r="K23" s="131"/>
      <c r="L23" s="190"/>
      <c r="M23" s="131"/>
      <c r="N23" s="190"/>
      <c r="O23" s="131"/>
      <c r="P23" s="190"/>
      <c r="Q23" s="131"/>
      <c r="R23" s="190"/>
      <c r="S23" s="131"/>
      <c r="T23" s="190"/>
      <c r="U23" s="131"/>
      <c r="V23" s="190"/>
      <c r="W23" s="131"/>
      <c r="X23" s="190"/>
      <c r="Y23" s="131"/>
      <c r="Z23" s="190"/>
      <c r="AA23" s="131"/>
      <c r="AB23" s="190"/>
      <c r="AC23" s="131"/>
      <c r="AD23" s="190"/>
      <c r="AE23" s="131"/>
      <c r="AF23" s="190"/>
      <c r="AG23" s="131"/>
      <c r="AH23" s="190"/>
      <c r="AI23" s="131"/>
      <c r="AJ23" s="190"/>
      <c r="AK23" s="131"/>
      <c r="AL23" s="190"/>
      <c r="AM23" s="131"/>
      <c r="AN23" s="190"/>
      <c r="AO23" s="131"/>
      <c r="AP23" s="190"/>
      <c r="AQ23" s="131"/>
      <c r="AR23" s="190"/>
      <c r="AS23" s="131"/>
      <c r="AT23" s="190"/>
      <c r="AU23" s="131"/>
      <c r="AV23" s="190"/>
      <c r="AW23" s="131"/>
      <c r="AX23" s="190"/>
      <c r="AY23" s="131"/>
      <c r="AZ23" s="190"/>
      <c r="BA23" s="131"/>
      <c r="BB23" s="190"/>
      <c r="BC23" s="131"/>
      <c r="BD23" s="190"/>
      <c r="BE23" s="131"/>
      <c r="BF23" s="190"/>
      <c r="BG23" s="131"/>
      <c r="BH23" s="104" t="str">
        <f>IF(OR(Gesamtstunden=0,SUM($D$16:$BF$16)=0,B19=""),"",BR19)</f>
        <v/>
      </c>
      <c r="BI23" s="104" t="str">
        <f>IF(OR(Gesamtstunden=0,SUM($D$16:$BF$16)=0,B19=""),"",BS19)</f>
        <v/>
      </c>
      <c r="BJ23" s="108" t="str">
        <f>IF(BH23="","",IF(BH23=0,0,BU19))</f>
        <v/>
      </c>
      <c r="BK23" s="104" t="str">
        <f>IF(OR(Gesamtstunden=0,SUM($D$16:$BF$16)=0,B19=""),"",BV19)</f>
        <v/>
      </c>
      <c r="BL23" s="104" t="str">
        <f>IF(OR(Gesamtstunden=0,SUM($D$16:$BF$16)=0,B19=""),"",BV21)</f>
        <v/>
      </c>
      <c r="BM23" s="106" t="str">
        <f>IF(BY19="ja","Es fehlen Angaben zum Berufsfeld!","")</f>
        <v/>
      </c>
      <c r="BN23" s="162"/>
      <c r="BO23" s="162">
        <f>BO19</f>
        <v>0</v>
      </c>
      <c r="BQ23" s="169"/>
      <c r="BR23" s="99"/>
      <c r="BS23" s="118"/>
      <c r="BT23" s="99"/>
      <c r="BU23" s="143"/>
      <c r="BV23" s="99"/>
      <c r="BX23" s="148"/>
      <c r="BY23" s="148"/>
      <c r="CA23" s="149" t="str">
        <f>IF(CB23=FALSE,"",COUNTIFS($CB$19:CB23,"&lt;&gt;",$CB$19:CB23,"&lt;&gt;falsch"))</f>
        <v/>
      </c>
      <c r="CB23" s="149"/>
      <c r="CD23" s="205" t="s">
        <v>100</v>
      </c>
      <c r="CE23" s="99">
        <f>IF(Gesamtstunden=0,0,IF(SUM(CF23:DG23)&gt;0,1,IF(AND(BR19&gt;0,Gesamtstunden&gt;BR19),1,0)))</f>
        <v>0</v>
      </c>
      <c r="CF23" s="206">
        <f t="shared" ref="CF23:DG23" si="3">IF(OR($B19="",CF$17=""),0,IF(CF19&lt;CF$16,1,0))</f>
        <v>0</v>
      </c>
      <c r="CG23" s="206">
        <f t="shared" si="3"/>
        <v>0</v>
      </c>
      <c r="CH23" s="206">
        <f t="shared" si="3"/>
        <v>0</v>
      </c>
      <c r="CI23" s="206">
        <f t="shared" si="3"/>
        <v>0</v>
      </c>
      <c r="CJ23" s="206">
        <f t="shared" si="3"/>
        <v>0</v>
      </c>
      <c r="CK23" s="206">
        <f t="shared" si="3"/>
        <v>0</v>
      </c>
      <c r="CL23" s="206">
        <f t="shared" si="3"/>
        <v>0</v>
      </c>
      <c r="CM23" s="206">
        <f t="shared" si="3"/>
        <v>0</v>
      </c>
      <c r="CN23" s="206">
        <f t="shared" si="3"/>
        <v>0</v>
      </c>
      <c r="CO23" s="206">
        <f t="shared" si="3"/>
        <v>0</v>
      </c>
      <c r="CP23" s="206">
        <f t="shared" si="3"/>
        <v>0</v>
      </c>
      <c r="CQ23" s="206">
        <f t="shared" si="3"/>
        <v>0</v>
      </c>
      <c r="CR23" s="206">
        <f t="shared" si="3"/>
        <v>0</v>
      </c>
      <c r="CS23" s="206">
        <f t="shared" si="3"/>
        <v>0</v>
      </c>
      <c r="CT23" s="206">
        <f t="shared" si="3"/>
        <v>0</v>
      </c>
      <c r="CU23" s="206">
        <f t="shared" si="3"/>
        <v>0</v>
      </c>
      <c r="CV23" s="206">
        <f t="shared" si="3"/>
        <v>0</v>
      </c>
      <c r="CW23" s="206">
        <f t="shared" si="3"/>
        <v>0</v>
      </c>
      <c r="CX23" s="206">
        <f t="shared" si="3"/>
        <v>0</v>
      </c>
      <c r="CY23" s="206">
        <f t="shared" si="3"/>
        <v>0</v>
      </c>
      <c r="CZ23" s="206">
        <f t="shared" si="3"/>
        <v>0</v>
      </c>
      <c r="DA23" s="206">
        <f t="shared" si="3"/>
        <v>0</v>
      </c>
      <c r="DB23" s="206">
        <f t="shared" si="3"/>
        <v>0</v>
      </c>
      <c r="DC23" s="206">
        <f t="shared" si="3"/>
        <v>0</v>
      </c>
      <c r="DD23" s="206">
        <f t="shared" si="3"/>
        <v>0</v>
      </c>
      <c r="DE23" s="206">
        <f t="shared" si="3"/>
        <v>0</v>
      </c>
      <c r="DF23" s="206">
        <f t="shared" si="3"/>
        <v>0</v>
      </c>
      <c r="DG23" s="206">
        <f t="shared" si="3"/>
        <v>0</v>
      </c>
    </row>
    <row r="24" spans="1:111" ht="2.15" customHeight="1" x14ac:dyDescent="0.25">
      <c r="A24" s="30"/>
      <c r="B24" s="119"/>
      <c r="C24" s="215"/>
      <c r="D24" s="217"/>
      <c r="E24" s="218"/>
      <c r="F24" s="217"/>
      <c r="G24" s="218"/>
      <c r="H24" s="217"/>
      <c r="I24" s="218"/>
      <c r="J24" s="217"/>
      <c r="K24" s="218"/>
      <c r="L24" s="217"/>
      <c r="M24" s="218"/>
      <c r="N24" s="217"/>
      <c r="O24" s="218"/>
      <c r="P24" s="217"/>
      <c r="Q24" s="218"/>
      <c r="R24" s="217"/>
      <c r="S24" s="218"/>
      <c r="T24" s="217"/>
      <c r="U24" s="218"/>
      <c r="V24" s="217"/>
      <c r="W24" s="218"/>
      <c r="X24" s="217"/>
      <c r="Y24" s="218"/>
      <c r="Z24" s="217"/>
      <c r="AA24" s="218"/>
      <c r="AB24" s="217"/>
      <c r="AC24" s="218"/>
      <c r="AD24" s="217"/>
      <c r="AE24" s="218"/>
      <c r="AF24" s="217"/>
      <c r="AG24" s="218"/>
      <c r="AH24" s="217"/>
      <c r="AI24" s="218"/>
      <c r="AJ24" s="217"/>
      <c r="AK24" s="218"/>
      <c r="AL24" s="217"/>
      <c r="AM24" s="218"/>
      <c r="AN24" s="217"/>
      <c r="AO24" s="218"/>
      <c r="AP24" s="217"/>
      <c r="AQ24" s="218"/>
      <c r="AR24" s="217"/>
      <c r="AS24" s="218"/>
      <c r="AT24" s="217"/>
      <c r="AU24" s="218"/>
      <c r="AV24" s="217"/>
      <c r="AW24" s="218"/>
      <c r="AX24" s="217"/>
      <c r="AY24" s="218"/>
      <c r="AZ24" s="217"/>
      <c r="BA24" s="218"/>
      <c r="BB24" s="217"/>
      <c r="BC24" s="218"/>
      <c r="BD24" s="217"/>
      <c r="BE24" s="218"/>
      <c r="BF24" s="217"/>
      <c r="BG24" s="216"/>
      <c r="BH24" s="104"/>
      <c r="BI24" s="104"/>
      <c r="BJ24" s="108"/>
      <c r="BK24" s="104"/>
      <c r="BL24" s="104"/>
      <c r="BM24" s="106"/>
      <c r="BN24" s="162"/>
      <c r="BO24" s="162">
        <f>BO19</f>
        <v>0</v>
      </c>
      <c r="BQ24" s="169"/>
      <c r="BR24" s="99"/>
      <c r="BS24" s="118"/>
      <c r="BT24" s="99"/>
      <c r="BU24" s="143"/>
      <c r="BV24" s="99"/>
      <c r="BX24" s="148"/>
      <c r="BY24" s="148"/>
      <c r="CA24" s="149"/>
      <c r="CB24" s="149"/>
      <c r="CD24" s="205"/>
      <c r="CE24" s="99"/>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row>
    <row r="25" spans="1:111" ht="18" customHeight="1" x14ac:dyDescent="0.25">
      <c r="A25" s="31"/>
      <c r="B25" s="114"/>
      <c r="C25" s="215"/>
      <c r="D25" s="191"/>
      <c r="E25" s="219"/>
      <c r="F25" s="191"/>
      <c r="G25" s="219"/>
      <c r="H25" s="191"/>
      <c r="I25" s="219"/>
      <c r="J25" s="191"/>
      <c r="K25" s="219"/>
      <c r="L25" s="191"/>
      <c r="M25" s="219"/>
      <c r="N25" s="191"/>
      <c r="O25" s="219"/>
      <c r="P25" s="191"/>
      <c r="Q25" s="219"/>
      <c r="R25" s="191"/>
      <c r="S25" s="219"/>
      <c r="T25" s="191"/>
      <c r="U25" s="219"/>
      <c r="V25" s="191"/>
      <c r="W25" s="219"/>
      <c r="X25" s="191"/>
      <c r="Y25" s="219"/>
      <c r="Z25" s="191"/>
      <c r="AA25" s="219"/>
      <c r="AB25" s="191"/>
      <c r="AC25" s="219"/>
      <c r="AD25" s="191"/>
      <c r="AE25" s="219"/>
      <c r="AF25" s="191"/>
      <c r="AG25" s="219"/>
      <c r="AH25" s="191"/>
      <c r="AI25" s="219"/>
      <c r="AJ25" s="191"/>
      <c r="AK25" s="219"/>
      <c r="AL25" s="191"/>
      <c r="AM25" s="219"/>
      <c r="AN25" s="191"/>
      <c r="AO25" s="219"/>
      <c r="AP25" s="191"/>
      <c r="AQ25" s="219"/>
      <c r="AR25" s="191"/>
      <c r="AS25" s="219"/>
      <c r="AT25" s="191"/>
      <c r="AU25" s="219"/>
      <c r="AV25" s="191"/>
      <c r="AW25" s="219"/>
      <c r="AX25" s="191"/>
      <c r="AY25" s="219"/>
      <c r="AZ25" s="191"/>
      <c r="BA25" s="219"/>
      <c r="BB25" s="191"/>
      <c r="BC25" s="219"/>
      <c r="BD25" s="191"/>
      <c r="BE25" s="219"/>
      <c r="BF25" s="191"/>
      <c r="BG25" s="131"/>
      <c r="BH25" s="115"/>
      <c r="BI25" s="115"/>
      <c r="BJ25" s="116"/>
      <c r="BK25" s="115"/>
      <c r="BL25" s="115"/>
      <c r="BM25" s="141" t="str">
        <f>IF(AND(CE21=1,CE23=0),"Bitte die max. Anzahl an Gesamtstunden bzw. Stunden pro Tag beachten!",IF(AND(CE21=0,CE23=1),"Es fehlen Angaben zu den Kursstunden!",IF(AND(CE21=1,CE23=1),"Bitte die max. Anzahl an Stunden pro Tag beachten!","")))</f>
        <v/>
      </c>
      <c r="BN25" s="162" t="str">
        <f>IF(B19&lt;&gt;"",1,"")</f>
        <v/>
      </c>
      <c r="BO25" s="162">
        <f>BO19</f>
        <v>0</v>
      </c>
      <c r="BQ25" s="169"/>
      <c r="BR25" s="99"/>
      <c r="BS25" s="118"/>
      <c r="BT25" s="99"/>
      <c r="BU25" s="143"/>
      <c r="BV25" s="99"/>
      <c r="BX25" s="147"/>
      <c r="BY25" s="147"/>
      <c r="CA25" s="149" t="str">
        <f>IF(CB25=FALSE,"",COUNTIFS($CB$19:CB25,"&lt;&gt;",$CB$19:CB25,"&lt;&gt;falsch"))</f>
        <v/>
      </c>
      <c r="CB25" s="149"/>
      <c r="CD25" s="205"/>
      <c r="CE25" s="99"/>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row>
    <row r="26" spans="1:111" ht="5.15" customHeight="1" x14ac:dyDescent="0.25">
      <c r="B26" s="221"/>
      <c r="C26" s="218"/>
      <c r="BN26" s="163"/>
      <c r="BO26" s="162"/>
      <c r="BQ26" s="169"/>
      <c r="BR26" s="99"/>
      <c r="BS26" s="118"/>
      <c r="BT26" s="99"/>
      <c r="BU26" s="143"/>
      <c r="BV26" s="99"/>
      <c r="BX26" s="146"/>
      <c r="BY26" s="146"/>
      <c r="CA26" s="149" t="str">
        <f>IF(CB26=FALSE,"",COUNTIFS($CB$19:CB26,"&lt;&gt;",$CB$19:CB26,"&lt;&gt;falsch"))</f>
        <v/>
      </c>
      <c r="CB26" s="149"/>
      <c r="CD26" s="205"/>
      <c r="CE26" s="99"/>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row>
    <row r="27" spans="1:111" ht="18" customHeight="1" x14ac:dyDescent="0.25">
      <c r="A27" s="29">
        <v>2</v>
      </c>
      <c r="B27" s="117" t="str">
        <f>VLOOKUP(A27,'Kopierhilfe TN-Daten'!$A$2:$D$31,4)</f>
        <v/>
      </c>
      <c r="C27" s="131"/>
      <c r="D27" s="189"/>
      <c r="E27" s="117"/>
      <c r="F27" s="189"/>
      <c r="G27" s="117"/>
      <c r="H27" s="189"/>
      <c r="I27" s="117"/>
      <c r="J27" s="189"/>
      <c r="K27" s="117"/>
      <c r="L27" s="189"/>
      <c r="M27" s="117"/>
      <c r="N27" s="189"/>
      <c r="O27" s="117"/>
      <c r="P27" s="189"/>
      <c r="Q27" s="117"/>
      <c r="R27" s="189"/>
      <c r="S27" s="117"/>
      <c r="T27" s="189"/>
      <c r="U27" s="117"/>
      <c r="V27" s="189"/>
      <c r="W27" s="117"/>
      <c r="X27" s="189"/>
      <c r="Y27" s="117"/>
      <c r="Z27" s="189"/>
      <c r="AA27" s="117"/>
      <c r="AB27" s="189"/>
      <c r="AC27" s="117"/>
      <c r="AD27" s="189"/>
      <c r="AE27" s="117"/>
      <c r="AF27" s="189"/>
      <c r="AG27" s="117"/>
      <c r="AH27" s="189"/>
      <c r="AI27" s="117"/>
      <c r="AJ27" s="189"/>
      <c r="AK27" s="117"/>
      <c r="AL27" s="189"/>
      <c r="AM27" s="117"/>
      <c r="AN27" s="189"/>
      <c r="AO27" s="117"/>
      <c r="AP27" s="189"/>
      <c r="AQ27" s="117"/>
      <c r="AR27" s="189"/>
      <c r="AS27" s="117"/>
      <c r="AT27" s="189"/>
      <c r="AU27" s="117"/>
      <c r="AV27" s="189"/>
      <c r="AW27" s="117"/>
      <c r="AX27" s="189"/>
      <c r="AY27" s="117"/>
      <c r="AZ27" s="189"/>
      <c r="BA27" s="117"/>
      <c r="BB27" s="189"/>
      <c r="BC27" s="117"/>
      <c r="BD27" s="189"/>
      <c r="BE27" s="117"/>
      <c r="BF27" s="189"/>
      <c r="BG27" s="131"/>
      <c r="BH27" s="105"/>
      <c r="BI27" s="105"/>
      <c r="BJ27" s="105"/>
      <c r="BK27" s="105"/>
      <c r="BL27" s="105"/>
      <c r="BM27" s="106" t="str">
        <f t="shared" ref="BM27" si="4">IF(AND(B27="",BR27&gt;0),"Bitte den Namen der Schülerin/des Schülers erfassen!","")</f>
        <v/>
      </c>
      <c r="BN27" s="162"/>
      <c r="BO27" s="162">
        <f t="shared" ref="BO27" si="5">IF(OR(BM27&lt;&gt;"",BM29&lt;&gt;"",BM31&lt;&gt;"",BM33&lt;&gt;""),1,0)</f>
        <v>0</v>
      </c>
      <c r="BQ27" s="169"/>
      <c r="BR27" s="99">
        <f>SUMPRODUCT(($D$16:$BF$16=Haushaltsjahr)*(D27:BF27&lt;&gt;"")*(D33:BF33))</f>
        <v>0</v>
      </c>
      <c r="BS27" s="118">
        <f>SUMPRODUCT(($D$16:$BF$16=Haushaltsjahr)*(D27:BF27=$BS$17)*(D33:BF33))</f>
        <v>0</v>
      </c>
      <c r="BT27" s="99">
        <f>SUMPRODUCT(($D$16:$BF$16=Haushaltsjahr)*(D27:BF27=$BT$17)*(D33:BF33))</f>
        <v>0</v>
      </c>
      <c r="BU27" s="143">
        <f t="shared" ref="BU27" si="6">IF(BR27=0,0,ROUND(BS27/BR27,4))</f>
        <v>0</v>
      </c>
      <c r="BV27" s="99">
        <f t="shared" ref="BV27" si="7">IF(BY27="ja",0,IF(BU27&gt;=60%,BS27+BT27,BS27))</f>
        <v>0</v>
      </c>
      <c r="BX27" s="148" t="str">
        <f t="shared" ref="BX27" si="8">IF(SUMPRODUCT((D27:BF27=$BS$17)*(D29:BF29="")*($D$16:$BF$16&lt;&gt;0))&gt;0,"ja",
IF(SUMPRODUCT((D27:BF27=$BT$17)*(D29:BF29="")*($D$16:$BF$16&lt;&gt;0))&gt;0,"ja","nein"))</f>
        <v>nein</v>
      </c>
      <c r="BY27" s="148" t="str">
        <f t="shared" ref="BY27" si="9">IF(SUMPRODUCT((D27:BF27=$BS$17)*(D31:BF31="")*($D$16:$BF$16&lt;&gt;0))&gt;0,"ja",
IF(SUMPRODUCT((D27:BF27=$BT$17)*(D31:BF31="")*($D$16:$BF$16&lt;&gt;0))&gt;0,"ja","nein"))</f>
        <v>nein</v>
      </c>
      <c r="CA27" s="149" t="str">
        <f>IF(CB27=FALSE,"",COUNTIFS($CB$19:CB27,"&lt;&gt;",$CB$19:CB27,"&lt;&gt;falsch"))</f>
        <v/>
      </c>
      <c r="CB27" s="149" t="b">
        <f t="shared" ref="CB27" si="10">IF(BR29&gt;0,B27,FALSE)</f>
        <v>0</v>
      </c>
      <c r="CD27" s="205" t="s">
        <v>98</v>
      </c>
      <c r="CE27" s="99"/>
      <c r="CF27" s="118">
        <f t="shared" ref="CF27:DG27" si="11">IF(CF$17="",0,SUMPRODUCT(($D27:$BF27&lt;&gt;"")*($D33:$BF33)*($D$17:$BF$17=CF$17)))</f>
        <v>0</v>
      </c>
      <c r="CG27" s="118">
        <f t="shared" si="11"/>
        <v>0</v>
      </c>
      <c r="CH27" s="118">
        <f t="shared" si="11"/>
        <v>0</v>
      </c>
      <c r="CI27" s="118">
        <f t="shared" si="11"/>
        <v>0</v>
      </c>
      <c r="CJ27" s="118">
        <f t="shared" si="11"/>
        <v>0</v>
      </c>
      <c r="CK27" s="118">
        <f t="shared" si="11"/>
        <v>0</v>
      </c>
      <c r="CL27" s="118">
        <f t="shared" si="11"/>
        <v>0</v>
      </c>
      <c r="CM27" s="118">
        <f t="shared" si="11"/>
        <v>0</v>
      </c>
      <c r="CN27" s="118">
        <f t="shared" si="11"/>
        <v>0</v>
      </c>
      <c r="CO27" s="118">
        <f t="shared" si="11"/>
        <v>0</v>
      </c>
      <c r="CP27" s="118">
        <f t="shared" si="11"/>
        <v>0</v>
      </c>
      <c r="CQ27" s="118">
        <f t="shared" si="11"/>
        <v>0</v>
      </c>
      <c r="CR27" s="118">
        <f t="shared" si="11"/>
        <v>0</v>
      </c>
      <c r="CS27" s="118">
        <f t="shared" si="11"/>
        <v>0</v>
      </c>
      <c r="CT27" s="118">
        <f t="shared" si="11"/>
        <v>0</v>
      </c>
      <c r="CU27" s="118">
        <f t="shared" si="11"/>
        <v>0</v>
      </c>
      <c r="CV27" s="118">
        <f t="shared" si="11"/>
        <v>0</v>
      </c>
      <c r="CW27" s="118">
        <f t="shared" si="11"/>
        <v>0</v>
      </c>
      <c r="CX27" s="118">
        <f t="shared" si="11"/>
        <v>0</v>
      </c>
      <c r="CY27" s="118">
        <f t="shared" si="11"/>
        <v>0</v>
      </c>
      <c r="CZ27" s="118">
        <f t="shared" si="11"/>
        <v>0</v>
      </c>
      <c r="DA27" s="118">
        <f t="shared" si="11"/>
        <v>0</v>
      </c>
      <c r="DB27" s="118">
        <f t="shared" si="11"/>
        <v>0</v>
      </c>
      <c r="DC27" s="118">
        <f t="shared" si="11"/>
        <v>0</v>
      </c>
      <c r="DD27" s="118">
        <f t="shared" si="11"/>
        <v>0</v>
      </c>
      <c r="DE27" s="118">
        <f t="shared" si="11"/>
        <v>0</v>
      </c>
      <c r="DF27" s="118">
        <f t="shared" si="11"/>
        <v>0</v>
      </c>
      <c r="DG27" s="118">
        <f t="shared" si="11"/>
        <v>0</v>
      </c>
    </row>
    <row r="28" spans="1:111" ht="2.15" customHeight="1" x14ac:dyDescent="0.25">
      <c r="A28" s="30"/>
      <c r="B28" s="131"/>
      <c r="C28" s="215"/>
      <c r="D28" s="217"/>
      <c r="E28" s="218"/>
      <c r="F28" s="217"/>
      <c r="G28" s="218"/>
      <c r="H28" s="217"/>
      <c r="I28" s="218"/>
      <c r="J28" s="217"/>
      <c r="K28" s="218"/>
      <c r="L28" s="217"/>
      <c r="M28" s="218"/>
      <c r="N28" s="217"/>
      <c r="O28" s="218"/>
      <c r="P28" s="217"/>
      <c r="Q28" s="218"/>
      <c r="R28" s="217"/>
      <c r="S28" s="218"/>
      <c r="T28" s="217"/>
      <c r="U28" s="218"/>
      <c r="V28" s="217"/>
      <c r="W28" s="218"/>
      <c r="X28" s="217"/>
      <c r="Y28" s="218"/>
      <c r="Z28" s="217"/>
      <c r="AA28" s="218"/>
      <c r="AB28" s="217"/>
      <c r="AC28" s="218"/>
      <c r="AD28" s="217"/>
      <c r="AE28" s="218"/>
      <c r="AF28" s="217"/>
      <c r="AG28" s="218"/>
      <c r="AH28" s="217"/>
      <c r="AI28" s="218"/>
      <c r="AJ28" s="217"/>
      <c r="AK28" s="218"/>
      <c r="AL28" s="217"/>
      <c r="AM28" s="218"/>
      <c r="AN28" s="217"/>
      <c r="AO28" s="218"/>
      <c r="AP28" s="217"/>
      <c r="AQ28" s="218"/>
      <c r="AR28" s="217"/>
      <c r="AS28" s="218"/>
      <c r="AT28" s="217"/>
      <c r="AU28" s="218"/>
      <c r="AV28" s="217"/>
      <c r="AW28" s="218"/>
      <c r="AX28" s="217"/>
      <c r="AY28" s="218"/>
      <c r="AZ28" s="217"/>
      <c r="BA28" s="218"/>
      <c r="BB28" s="217"/>
      <c r="BC28" s="218"/>
      <c r="BD28" s="217"/>
      <c r="BE28" s="218"/>
      <c r="BF28" s="217"/>
      <c r="BG28" s="216"/>
      <c r="BH28" s="132"/>
      <c r="BI28" s="132"/>
      <c r="BJ28" s="132"/>
      <c r="BK28" s="132"/>
      <c r="BL28" s="132"/>
      <c r="BM28" s="106"/>
      <c r="BN28" s="162"/>
      <c r="BO28" s="162">
        <f t="shared" ref="BO28" si="12">BO27</f>
        <v>0</v>
      </c>
      <c r="BQ28" s="169"/>
      <c r="BR28" s="99"/>
      <c r="BS28" s="118"/>
      <c r="BT28" s="99"/>
      <c r="BU28" s="143"/>
      <c r="BV28" s="99"/>
      <c r="BX28" s="148"/>
      <c r="BY28" s="148"/>
      <c r="CA28" s="149"/>
      <c r="CB28" s="149"/>
      <c r="CD28" s="205"/>
      <c r="CE28" s="99"/>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row>
    <row r="29" spans="1:111" ht="18" customHeight="1" x14ac:dyDescent="0.25">
      <c r="A29" s="30"/>
      <c r="B29" s="131"/>
      <c r="C29" s="215"/>
      <c r="D29" s="190"/>
      <c r="E29" s="131"/>
      <c r="F29" s="190"/>
      <c r="G29" s="131"/>
      <c r="H29" s="190"/>
      <c r="I29" s="131"/>
      <c r="J29" s="190"/>
      <c r="K29" s="131"/>
      <c r="L29" s="190"/>
      <c r="M29" s="131"/>
      <c r="N29" s="190"/>
      <c r="O29" s="131"/>
      <c r="P29" s="190"/>
      <c r="Q29" s="131"/>
      <c r="R29" s="190"/>
      <c r="S29" s="131"/>
      <c r="T29" s="190"/>
      <c r="U29" s="131"/>
      <c r="V29" s="190"/>
      <c r="W29" s="131"/>
      <c r="X29" s="190"/>
      <c r="Y29" s="131"/>
      <c r="Z29" s="190"/>
      <c r="AA29" s="131"/>
      <c r="AB29" s="190"/>
      <c r="AC29" s="131"/>
      <c r="AD29" s="190"/>
      <c r="AE29" s="131"/>
      <c r="AF29" s="190"/>
      <c r="AG29" s="131"/>
      <c r="AH29" s="190"/>
      <c r="AI29" s="131"/>
      <c r="AJ29" s="190"/>
      <c r="AK29" s="131"/>
      <c r="AL29" s="190"/>
      <c r="AM29" s="131"/>
      <c r="AN29" s="190"/>
      <c r="AO29" s="131"/>
      <c r="AP29" s="190"/>
      <c r="AQ29" s="131"/>
      <c r="AR29" s="190"/>
      <c r="AS29" s="131"/>
      <c r="AT29" s="190"/>
      <c r="AU29" s="131"/>
      <c r="AV29" s="190"/>
      <c r="AW29" s="131"/>
      <c r="AX29" s="190"/>
      <c r="AY29" s="131"/>
      <c r="AZ29" s="190"/>
      <c r="BA29" s="131"/>
      <c r="BB29" s="190"/>
      <c r="BC29" s="131"/>
      <c r="BD29" s="190"/>
      <c r="BE29" s="131"/>
      <c r="BF29" s="190"/>
      <c r="BG29" s="131"/>
      <c r="BH29" s="132"/>
      <c r="BI29" s="132"/>
      <c r="BJ29" s="132"/>
      <c r="BK29" s="132"/>
      <c r="BL29" s="132"/>
      <c r="BM29" s="106" t="str">
        <f t="shared" ref="BM29" si="13">IF(BX27="ja","Es fehlen Angaben zum Maßnahmeort!","")</f>
        <v/>
      </c>
      <c r="BN29" s="162"/>
      <c r="BO29" s="162">
        <f t="shared" ref="BO29" si="14">BO27</f>
        <v>0</v>
      </c>
      <c r="BQ29" s="170" t="s">
        <v>73</v>
      </c>
      <c r="BR29" s="99">
        <f>SUMPRODUCT(($D$16:$BF$16=Haushaltsjahr)*(D27:BF27&lt;&gt;"")*(D29:BF29=BQ29)*(D33:BF33))</f>
        <v>0</v>
      </c>
      <c r="BS29" s="118">
        <f>SUMPRODUCT(($D$16:$BF$16=Haushaltsjahr)*(D27:BF27=$BS$17)*(D29:BF29=BQ29)*(D33:BF33))</f>
        <v>0</v>
      </c>
      <c r="BT29" s="99">
        <f>SUMPRODUCT(($D$16:$BF$16=Haushaltsjahr)*(D27:BF27=$BT$17)*(D29:BF29=BQ29)*(D33:BF33))</f>
        <v>0</v>
      </c>
      <c r="BU29" s="143"/>
      <c r="BV29" s="99">
        <f t="shared" ref="BV29" si="15">IF(OR(BY27="ja",BX27="ja"),0,IF(BU27&gt;=60%,BS29+BT29,BS29))</f>
        <v>0</v>
      </c>
      <c r="BX29" s="148"/>
      <c r="BY29" s="148"/>
      <c r="CA29" s="149" t="str">
        <f>IF(CB29=FALSE,"",COUNTIFS($CB$19:CB29,"&lt;&gt;",$CB$19:CB29,"&lt;&gt;falsch"))</f>
        <v/>
      </c>
      <c r="CB29" s="149"/>
      <c r="CD29" s="205" t="s">
        <v>99</v>
      </c>
      <c r="CE29" s="99">
        <f>IF(Gesamtstunden=0,0,IF(SUM(CF29:DG29)&gt;0,1,IF(AND(BR27&gt;0,Gesamtstunden&lt;BR27),1,0)))</f>
        <v>0</v>
      </c>
      <c r="CF29" s="206">
        <f t="shared" ref="CF29:DG29" si="16">IF(CF$17="",0,IF(CF27&gt;CF$16,1,0))</f>
        <v>0</v>
      </c>
      <c r="CG29" s="206">
        <f t="shared" si="16"/>
        <v>0</v>
      </c>
      <c r="CH29" s="206">
        <f t="shared" si="16"/>
        <v>0</v>
      </c>
      <c r="CI29" s="206">
        <f t="shared" si="16"/>
        <v>0</v>
      </c>
      <c r="CJ29" s="206">
        <f t="shared" si="16"/>
        <v>0</v>
      </c>
      <c r="CK29" s="206">
        <f t="shared" si="16"/>
        <v>0</v>
      </c>
      <c r="CL29" s="206">
        <f t="shared" si="16"/>
        <v>0</v>
      </c>
      <c r="CM29" s="206">
        <f t="shared" si="16"/>
        <v>0</v>
      </c>
      <c r="CN29" s="206">
        <f t="shared" si="16"/>
        <v>0</v>
      </c>
      <c r="CO29" s="206">
        <f t="shared" si="16"/>
        <v>0</v>
      </c>
      <c r="CP29" s="206">
        <f t="shared" si="16"/>
        <v>0</v>
      </c>
      <c r="CQ29" s="206">
        <f t="shared" si="16"/>
        <v>0</v>
      </c>
      <c r="CR29" s="206">
        <f t="shared" si="16"/>
        <v>0</v>
      </c>
      <c r="CS29" s="206">
        <f t="shared" si="16"/>
        <v>0</v>
      </c>
      <c r="CT29" s="206">
        <f t="shared" si="16"/>
        <v>0</v>
      </c>
      <c r="CU29" s="206">
        <f t="shared" si="16"/>
        <v>0</v>
      </c>
      <c r="CV29" s="206">
        <f t="shared" si="16"/>
        <v>0</v>
      </c>
      <c r="CW29" s="206">
        <f t="shared" si="16"/>
        <v>0</v>
      </c>
      <c r="CX29" s="206">
        <f t="shared" si="16"/>
        <v>0</v>
      </c>
      <c r="CY29" s="206">
        <f t="shared" si="16"/>
        <v>0</v>
      </c>
      <c r="CZ29" s="206">
        <f t="shared" si="16"/>
        <v>0</v>
      </c>
      <c r="DA29" s="206">
        <f t="shared" si="16"/>
        <v>0</v>
      </c>
      <c r="DB29" s="206">
        <f t="shared" si="16"/>
        <v>0</v>
      </c>
      <c r="DC29" s="206">
        <f t="shared" si="16"/>
        <v>0</v>
      </c>
      <c r="DD29" s="206">
        <f t="shared" si="16"/>
        <v>0</v>
      </c>
      <c r="DE29" s="206">
        <f t="shared" si="16"/>
        <v>0</v>
      </c>
      <c r="DF29" s="206">
        <f t="shared" si="16"/>
        <v>0</v>
      </c>
      <c r="DG29" s="206">
        <f t="shared" si="16"/>
        <v>0</v>
      </c>
    </row>
    <row r="30" spans="1:111" ht="2.15" customHeight="1" x14ac:dyDescent="0.25">
      <c r="A30" s="30"/>
      <c r="B30" s="131"/>
      <c r="C30" s="215"/>
      <c r="D30" s="217"/>
      <c r="E30" s="218"/>
      <c r="F30" s="217"/>
      <c r="G30" s="218"/>
      <c r="H30" s="217"/>
      <c r="I30" s="218"/>
      <c r="J30" s="217"/>
      <c r="K30" s="218"/>
      <c r="L30" s="217"/>
      <c r="M30" s="218"/>
      <c r="N30" s="217"/>
      <c r="O30" s="218"/>
      <c r="P30" s="217"/>
      <c r="Q30" s="218"/>
      <c r="R30" s="217"/>
      <c r="S30" s="218"/>
      <c r="T30" s="217"/>
      <c r="U30" s="218"/>
      <c r="V30" s="217"/>
      <c r="W30" s="218"/>
      <c r="X30" s="217"/>
      <c r="Y30" s="218"/>
      <c r="Z30" s="217"/>
      <c r="AA30" s="218"/>
      <c r="AB30" s="217"/>
      <c r="AC30" s="218"/>
      <c r="AD30" s="217"/>
      <c r="AE30" s="218"/>
      <c r="AF30" s="217"/>
      <c r="AG30" s="218"/>
      <c r="AH30" s="217"/>
      <c r="AI30" s="218"/>
      <c r="AJ30" s="217"/>
      <c r="AK30" s="218"/>
      <c r="AL30" s="217"/>
      <c r="AM30" s="218"/>
      <c r="AN30" s="217"/>
      <c r="AO30" s="218"/>
      <c r="AP30" s="217"/>
      <c r="AQ30" s="218"/>
      <c r="AR30" s="217"/>
      <c r="AS30" s="218"/>
      <c r="AT30" s="217"/>
      <c r="AU30" s="218"/>
      <c r="AV30" s="217"/>
      <c r="AW30" s="218"/>
      <c r="AX30" s="217"/>
      <c r="AY30" s="218"/>
      <c r="AZ30" s="217"/>
      <c r="BA30" s="218"/>
      <c r="BB30" s="217"/>
      <c r="BC30" s="218"/>
      <c r="BD30" s="217"/>
      <c r="BE30" s="218"/>
      <c r="BF30" s="217"/>
      <c r="BG30" s="216"/>
      <c r="BH30" s="132"/>
      <c r="BI30" s="132"/>
      <c r="BJ30" s="132"/>
      <c r="BK30" s="132"/>
      <c r="BL30" s="132"/>
      <c r="BM30" s="106"/>
      <c r="BN30" s="162"/>
      <c r="BO30" s="162">
        <f t="shared" ref="BO30" si="17">BO27</f>
        <v>0</v>
      </c>
      <c r="BQ30" s="170"/>
      <c r="BR30" s="99"/>
      <c r="BS30" s="118"/>
      <c r="BT30" s="99"/>
      <c r="BU30" s="143"/>
      <c r="BV30" s="99"/>
      <c r="BX30" s="148"/>
      <c r="BY30" s="148"/>
      <c r="CA30" s="149"/>
      <c r="CB30" s="149"/>
      <c r="CD30" s="205"/>
      <c r="CE30" s="99"/>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row>
    <row r="31" spans="1:111" ht="18" customHeight="1" x14ac:dyDescent="0.25">
      <c r="A31" s="30"/>
      <c r="B31" s="119"/>
      <c r="C31" s="215"/>
      <c r="D31" s="190"/>
      <c r="E31" s="131"/>
      <c r="F31" s="190"/>
      <c r="G31" s="131"/>
      <c r="H31" s="190"/>
      <c r="I31" s="131"/>
      <c r="J31" s="190"/>
      <c r="K31" s="131"/>
      <c r="L31" s="190"/>
      <c r="M31" s="131"/>
      <c r="N31" s="190"/>
      <c r="O31" s="131"/>
      <c r="P31" s="190"/>
      <c r="Q31" s="131"/>
      <c r="R31" s="190"/>
      <c r="S31" s="131"/>
      <c r="T31" s="190"/>
      <c r="U31" s="131"/>
      <c r="V31" s="190"/>
      <c r="W31" s="131"/>
      <c r="X31" s="190"/>
      <c r="Y31" s="131"/>
      <c r="Z31" s="190"/>
      <c r="AA31" s="131"/>
      <c r="AB31" s="190"/>
      <c r="AC31" s="131"/>
      <c r="AD31" s="190"/>
      <c r="AE31" s="131"/>
      <c r="AF31" s="190"/>
      <c r="AG31" s="131"/>
      <c r="AH31" s="190"/>
      <c r="AI31" s="131"/>
      <c r="AJ31" s="190"/>
      <c r="AK31" s="131"/>
      <c r="AL31" s="190"/>
      <c r="AM31" s="131"/>
      <c r="AN31" s="190"/>
      <c r="AO31" s="131"/>
      <c r="AP31" s="190"/>
      <c r="AQ31" s="131"/>
      <c r="AR31" s="190"/>
      <c r="AS31" s="131"/>
      <c r="AT31" s="190"/>
      <c r="AU31" s="131"/>
      <c r="AV31" s="190"/>
      <c r="AW31" s="131"/>
      <c r="AX31" s="190"/>
      <c r="AY31" s="131"/>
      <c r="AZ31" s="190"/>
      <c r="BA31" s="131"/>
      <c r="BB31" s="190"/>
      <c r="BC31" s="131"/>
      <c r="BD31" s="190"/>
      <c r="BE31" s="131"/>
      <c r="BF31" s="190"/>
      <c r="BG31" s="131"/>
      <c r="BH31" s="104" t="str">
        <f>IF(OR(Gesamtstunden=0,SUM($D$16:$BF$16)=0,B27=""),"",BR27)</f>
        <v/>
      </c>
      <c r="BI31" s="104" t="str">
        <f>IF(OR(Gesamtstunden=0,SUM($D$16:$BF$16)=0,B27=""),"",BS27)</f>
        <v/>
      </c>
      <c r="BJ31" s="108" t="str">
        <f t="shared" ref="BJ31" si="18">IF(BH31="","",IF(BH31=0,0,BU27))</f>
        <v/>
      </c>
      <c r="BK31" s="104" t="str">
        <f>IF(OR(Gesamtstunden=0,SUM($D$16:$BF$16)=0,B27=""),"",BV27)</f>
        <v/>
      </c>
      <c r="BL31" s="104" t="str">
        <f>IF(OR(Gesamtstunden=0,SUM($D$16:$BF$16)=0,B27=""),"",BV29)</f>
        <v/>
      </c>
      <c r="BM31" s="106" t="str">
        <f t="shared" ref="BM31" si="19">IF(BY27="ja","Es fehlen Angaben zum Berufsfeld!","")</f>
        <v/>
      </c>
      <c r="BN31" s="162"/>
      <c r="BO31" s="162">
        <f t="shared" ref="BO31" si="20">BO27</f>
        <v>0</v>
      </c>
      <c r="BQ31" s="169"/>
      <c r="BR31" s="99"/>
      <c r="BS31" s="118"/>
      <c r="BT31" s="99"/>
      <c r="BU31" s="143"/>
      <c r="BV31" s="99"/>
      <c r="BX31" s="148"/>
      <c r="BY31" s="148"/>
      <c r="CA31" s="149" t="str">
        <f>IF(CB31=FALSE,"",COUNTIFS($CB$19:CB31,"&lt;&gt;",$CB$19:CB31,"&lt;&gt;falsch"))</f>
        <v/>
      </c>
      <c r="CB31" s="149"/>
      <c r="CD31" s="205" t="s">
        <v>100</v>
      </c>
      <c r="CE31" s="99">
        <f>IF(Gesamtstunden=0,0,IF(SUM(CF31:DG31)&gt;0,1,IF(AND(BR27&gt;0,Gesamtstunden&gt;BR27),1,0)))</f>
        <v>0</v>
      </c>
      <c r="CF31" s="206">
        <f t="shared" ref="CF31:DG31" si="21">IF(OR($B27="",CF$17=""),0,IF(CF27&lt;CF$16,1,0))</f>
        <v>0</v>
      </c>
      <c r="CG31" s="206">
        <f t="shared" si="21"/>
        <v>0</v>
      </c>
      <c r="CH31" s="206">
        <f t="shared" si="21"/>
        <v>0</v>
      </c>
      <c r="CI31" s="206">
        <f t="shared" si="21"/>
        <v>0</v>
      </c>
      <c r="CJ31" s="206">
        <f t="shared" si="21"/>
        <v>0</v>
      </c>
      <c r="CK31" s="206">
        <f t="shared" si="21"/>
        <v>0</v>
      </c>
      <c r="CL31" s="206">
        <f t="shared" si="21"/>
        <v>0</v>
      </c>
      <c r="CM31" s="206">
        <f t="shared" si="21"/>
        <v>0</v>
      </c>
      <c r="CN31" s="206">
        <f t="shared" si="21"/>
        <v>0</v>
      </c>
      <c r="CO31" s="206">
        <f t="shared" si="21"/>
        <v>0</v>
      </c>
      <c r="CP31" s="206">
        <f t="shared" si="21"/>
        <v>0</v>
      </c>
      <c r="CQ31" s="206">
        <f t="shared" si="21"/>
        <v>0</v>
      </c>
      <c r="CR31" s="206">
        <f t="shared" si="21"/>
        <v>0</v>
      </c>
      <c r="CS31" s="206">
        <f t="shared" si="21"/>
        <v>0</v>
      </c>
      <c r="CT31" s="206">
        <f t="shared" si="21"/>
        <v>0</v>
      </c>
      <c r="CU31" s="206">
        <f t="shared" si="21"/>
        <v>0</v>
      </c>
      <c r="CV31" s="206">
        <f t="shared" si="21"/>
        <v>0</v>
      </c>
      <c r="CW31" s="206">
        <f t="shared" si="21"/>
        <v>0</v>
      </c>
      <c r="CX31" s="206">
        <f t="shared" si="21"/>
        <v>0</v>
      </c>
      <c r="CY31" s="206">
        <f t="shared" si="21"/>
        <v>0</v>
      </c>
      <c r="CZ31" s="206">
        <f t="shared" si="21"/>
        <v>0</v>
      </c>
      <c r="DA31" s="206">
        <f t="shared" si="21"/>
        <v>0</v>
      </c>
      <c r="DB31" s="206">
        <f t="shared" si="21"/>
        <v>0</v>
      </c>
      <c r="DC31" s="206">
        <f t="shared" si="21"/>
        <v>0</v>
      </c>
      <c r="DD31" s="206">
        <f t="shared" si="21"/>
        <v>0</v>
      </c>
      <c r="DE31" s="206">
        <f t="shared" si="21"/>
        <v>0</v>
      </c>
      <c r="DF31" s="206">
        <f t="shared" si="21"/>
        <v>0</v>
      </c>
      <c r="DG31" s="206">
        <f t="shared" si="21"/>
        <v>0</v>
      </c>
    </row>
    <row r="32" spans="1:111" ht="2.15" customHeight="1" x14ac:dyDescent="0.25">
      <c r="A32" s="30"/>
      <c r="B32" s="119"/>
      <c r="C32" s="215"/>
      <c r="D32" s="217"/>
      <c r="E32" s="218"/>
      <c r="F32" s="217"/>
      <c r="G32" s="218"/>
      <c r="H32" s="217"/>
      <c r="I32" s="218"/>
      <c r="J32" s="217"/>
      <c r="K32" s="218"/>
      <c r="L32" s="217"/>
      <c r="M32" s="218"/>
      <c r="N32" s="217"/>
      <c r="O32" s="218"/>
      <c r="P32" s="217"/>
      <c r="Q32" s="218"/>
      <c r="R32" s="217"/>
      <c r="S32" s="218"/>
      <c r="T32" s="217"/>
      <c r="U32" s="218"/>
      <c r="V32" s="217"/>
      <c r="W32" s="218"/>
      <c r="X32" s="217"/>
      <c r="Y32" s="218"/>
      <c r="Z32" s="217"/>
      <c r="AA32" s="218"/>
      <c r="AB32" s="217"/>
      <c r="AC32" s="218"/>
      <c r="AD32" s="217"/>
      <c r="AE32" s="218"/>
      <c r="AF32" s="217"/>
      <c r="AG32" s="218"/>
      <c r="AH32" s="217"/>
      <c r="AI32" s="218"/>
      <c r="AJ32" s="217"/>
      <c r="AK32" s="218"/>
      <c r="AL32" s="217"/>
      <c r="AM32" s="218"/>
      <c r="AN32" s="217"/>
      <c r="AO32" s="218"/>
      <c r="AP32" s="217"/>
      <c r="AQ32" s="218"/>
      <c r="AR32" s="217"/>
      <c r="AS32" s="218"/>
      <c r="AT32" s="217"/>
      <c r="AU32" s="218"/>
      <c r="AV32" s="217"/>
      <c r="AW32" s="218"/>
      <c r="AX32" s="217"/>
      <c r="AY32" s="218"/>
      <c r="AZ32" s="217"/>
      <c r="BA32" s="218"/>
      <c r="BB32" s="217"/>
      <c r="BC32" s="218"/>
      <c r="BD32" s="217"/>
      <c r="BE32" s="218"/>
      <c r="BF32" s="217"/>
      <c r="BG32" s="216"/>
      <c r="BH32" s="104"/>
      <c r="BI32" s="104"/>
      <c r="BJ32" s="108"/>
      <c r="BK32" s="104"/>
      <c r="BL32" s="104"/>
      <c r="BM32" s="106"/>
      <c r="BN32" s="162"/>
      <c r="BO32" s="162">
        <f t="shared" ref="BO32" si="22">BO27</f>
        <v>0</v>
      </c>
      <c r="BQ32" s="169"/>
      <c r="BR32" s="99"/>
      <c r="BS32" s="118"/>
      <c r="BT32" s="99"/>
      <c r="BU32" s="143"/>
      <c r="BV32" s="99"/>
      <c r="BX32" s="148"/>
      <c r="BY32" s="148"/>
      <c r="CA32" s="149"/>
      <c r="CB32" s="149"/>
      <c r="CD32" s="205"/>
      <c r="CE32" s="99"/>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row>
    <row r="33" spans="1:111" ht="18" customHeight="1" x14ac:dyDescent="0.25">
      <c r="A33" s="31"/>
      <c r="B33" s="114"/>
      <c r="C33" s="215"/>
      <c r="D33" s="191"/>
      <c r="E33" s="219"/>
      <c r="F33" s="191"/>
      <c r="G33" s="219"/>
      <c r="H33" s="191"/>
      <c r="I33" s="219"/>
      <c r="J33" s="191"/>
      <c r="K33" s="219"/>
      <c r="L33" s="191"/>
      <c r="M33" s="219"/>
      <c r="N33" s="191"/>
      <c r="O33" s="219"/>
      <c r="P33" s="191"/>
      <c r="Q33" s="219"/>
      <c r="R33" s="191"/>
      <c r="S33" s="219"/>
      <c r="T33" s="191"/>
      <c r="U33" s="219"/>
      <c r="V33" s="191"/>
      <c r="W33" s="219"/>
      <c r="X33" s="191"/>
      <c r="Y33" s="219"/>
      <c r="Z33" s="191"/>
      <c r="AA33" s="219"/>
      <c r="AB33" s="191"/>
      <c r="AC33" s="219"/>
      <c r="AD33" s="191"/>
      <c r="AE33" s="219"/>
      <c r="AF33" s="191"/>
      <c r="AG33" s="219"/>
      <c r="AH33" s="191"/>
      <c r="AI33" s="219"/>
      <c r="AJ33" s="191"/>
      <c r="AK33" s="219"/>
      <c r="AL33" s="191"/>
      <c r="AM33" s="219"/>
      <c r="AN33" s="191"/>
      <c r="AO33" s="219"/>
      <c r="AP33" s="191"/>
      <c r="AQ33" s="219"/>
      <c r="AR33" s="191"/>
      <c r="AS33" s="219"/>
      <c r="AT33" s="191"/>
      <c r="AU33" s="219"/>
      <c r="AV33" s="191"/>
      <c r="AW33" s="219"/>
      <c r="AX33" s="191"/>
      <c r="AY33" s="219"/>
      <c r="AZ33" s="191"/>
      <c r="BA33" s="219"/>
      <c r="BB33" s="191"/>
      <c r="BC33" s="219"/>
      <c r="BD33" s="191"/>
      <c r="BE33" s="219"/>
      <c r="BF33" s="191"/>
      <c r="BG33" s="131"/>
      <c r="BH33" s="115"/>
      <c r="BI33" s="115"/>
      <c r="BJ33" s="116"/>
      <c r="BK33" s="115"/>
      <c r="BL33" s="115"/>
      <c r="BM33" s="141" t="str">
        <f t="shared" ref="BM33" si="23">IF(AND(CE29=1,CE31=0),"Bitte die max. Anzahl an Gesamtstunden bzw. Stunden pro Tag beachten!",IF(AND(CE29=0,CE31=1),"Es fehlen Angaben zu den Kursstunden!",IF(AND(CE29=1,CE31=1),"Bitte die max. Anzahl an Stunden pro Tag beachten!","")))</f>
        <v/>
      </c>
      <c r="BN33" s="162" t="str">
        <f t="shared" ref="BN33" si="24">IF(B27&lt;&gt;"",1,"")</f>
        <v/>
      </c>
      <c r="BO33" s="162">
        <f t="shared" ref="BO33" si="25">BO27</f>
        <v>0</v>
      </c>
      <c r="BQ33" s="169"/>
      <c r="BR33" s="99"/>
      <c r="BS33" s="118"/>
      <c r="BT33" s="99"/>
      <c r="BU33" s="143"/>
      <c r="BV33" s="99"/>
      <c r="BX33" s="147"/>
      <c r="BY33" s="147"/>
      <c r="CA33" s="149" t="str">
        <f>IF(CB33=FALSE,"",COUNTIFS($CB$19:CB33,"&lt;&gt;",$CB$19:CB33,"&lt;&gt;falsch"))</f>
        <v/>
      </c>
      <c r="CB33" s="149"/>
      <c r="CD33" s="205"/>
      <c r="CE33" s="99"/>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row>
    <row r="34" spans="1:111" ht="5.15" customHeight="1" x14ac:dyDescent="0.25">
      <c r="B34" s="221"/>
      <c r="C34" s="218"/>
      <c r="BN34" s="163"/>
      <c r="BO34" s="162"/>
      <c r="BQ34" s="169"/>
      <c r="BR34" s="99"/>
      <c r="BS34" s="118"/>
      <c r="BT34" s="99"/>
      <c r="BU34" s="143"/>
      <c r="BV34" s="99"/>
      <c r="BX34" s="146"/>
      <c r="BY34" s="146"/>
      <c r="CA34" s="149" t="str">
        <f>IF(CB34=FALSE,"",COUNTIFS($CB$19:CB34,"&lt;&gt;",$CB$19:CB34,"&lt;&gt;falsch"))</f>
        <v/>
      </c>
      <c r="CB34" s="149"/>
      <c r="CD34" s="205"/>
      <c r="CE34" s="99"/>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row>
    <row r="35" spans="1:111" ht="18" customHeight="1" x14ac:dyDescent="0.25">
      <c r="A35" s="29">
        <v>3</v>
      </c>
      <c r="B35" s="117" t="str">
        <f>VLOOKUP(A35,'Kopierhilfe TN-Daten'!$A$2:$D$31,4)</f>
        <v/>
      </c>
      <c r="C35" s="131"/>
      <c r="D35" s="189"/>
      <c r="E35" s="117"/>
      <c r="F35" s="189"/>
      <c r="G35" s="117"/>
      <c r="H35" s="189"/>
      <c r="I35" s="117"/>
      <c r="J35" s="189"/>
      <c r="K35" s="117"/>
      <c r="L35" s="189"/>
      <c r="M35" s="117"/>
      <c r="N35" s="189"/>
      <c r="O35" s="117"/>
      <c r="P35" s="189"/>
      <c r="Q35" s="117"/>
      <c r="R35" s="189"/>
      <c r="S35" s="117"/>
      <c r="T35" s="189"/>
      <c r="U35" s="117"/>
      <c r="V35" s="189"/>
      <c r="W35" s="117"/>
      <c r="X35" s="189"/>
      <c r="Y35" s="117"/>
      <c r="Z35" s="189"/>
      <c r="AA35" s="117"/>
      <c r="AB35" s="189"/>
      <c r="AC35" s="117"/>
      <c r="AD35" s="189"/>
      <c r="AE35" s="117"/>
      <c r="AF35" s="189"/>
      <c r="AG35" s="117"/>
      <c r="AH35" s="189"/>
      <c r="AI35" s="117"/>
      <c r="AJ35" s="189"/>
      <c r="AK35" s="117"/>
      <c r="AL35" s="189"/>
      <c r="AM35" s="117"/>
      <c r="AN35" s="189"/>
      <c r="AO35" s="117"/>
      <c r="AP35" s="189"/>
      <c r="AQ35" s="117"/>
      <c r="AR35" s="189"/>
      <c r="AS35" s="117"/>
      <c r="AT35" s="189"/>
      <c r="AU35" s="117"/>
      <c r="AV35" s="189"/>
      <c r="AW35" s="117"/>
      <c r="AX35" s="189"/>
      <c r="AY35" s="117"/>
      <c r="AZ35" s="189"/>
      <c r="BA35" s="117"/>
      <c r="BB35" s="189"/>
      <c r="BC35" s="117"/>
      <c r="BD35" s="189"/>
      <c r="BE35" s="117"/>
      <c r="BF35" s="189"/>
      <c r="BG35" s="131"/>
      <c r="BH35" s="105"/>
      <c r="BI35" s="105"/>
      <c r="BJ35" s="105"/>
      <c r="BK35" s="105"/>
      <c r="BL35" s="105"/>
      <c r="BM35" s="106" t="str">
        <f t="shared" ref="BM35" si="26">IF(AND(B35="",BR35&gt;0),"Bitte den Namen der Schülerin/des Schülers erfassen!","")</f>
        <v/>
      </c>
      <c r="BN35" s="162"/>
      <c r="BO35" s="162">
        <f t="shared" ref="BO35" si="27">IF(OR(BM35&lt;&gt;"",BM37&lt;&gt;"",BM39&lt;&gt;"",BM41&lt;&gt;""),1,0)</f>
        <v>0</v>
      </c>
      <c r="BQ35" s="169"/>
      <c r="BR35" s="99">
        <f>SUMPRODUCT(($D$16:$BF$16=Haushaltsjahr)*(D35:BF35&lt;&gt;"")*(D41:BF41))</f>
        <v>0</v>
      </c>
      <c r="BS35" s="118">
        <f>SUMPRODUCT(($D$16:$BF$16=Haushaltsjahr)*(D35:BF35=$BS$17)*(D41:BF41))</f>
        <v>0</v>
      </c>
      <c r="BT35" s="99">
        <f>SUMPRODUCT(($D$16:$BF$16=Haushaltsjahr)*(D35:BF35=$BT$17)*(D41:BF41))</f>
        <v>0</v>
      </c>
      <c r="BU35" s="143">
        <f t="shared" ref="BU35" si="28">IF(BR35=0,0,ROUND(BS35/BR35,4))</f>
        <v>0</v>
      </c>
      <c r="BV35" s="99">
        <f t="shared" ref="BV35" si="29">IF(BY35="ja",0,IF(BU35&gt;=60%,BS35+BT35,BS35))</f>
        <v>0</v>
      </c>
      <c r="BX35" s="148" t="str">
        <f t="shared" ref="BX35" si="30">IF(SUMPRODUCT((D35:BF35=$BS$17)*(D37:BF37="")*($D$16:$BF$16&lt;&gt;0))&gt;0,"ja",
IF(SUMPRODUCT((D35:BF35=$BT$17)*(D37:BF37="")*($D$16:$BF$16&lt;&gt;0))&gt;0,"ja","nein"))</f>
        <v>nein</v>
      </c>
      <c r="BY35" s="148" t="str">
        <f t="shared" ref="BY35" si="31">IF(SUMPRODUCT((D35:BF35=$BS$17)*(D39:BF39="")*($D$16:$BF$16&lt;&gt;0))&gt;0,"ja",
IF(SUMPRODUCT((D35:BF35=$BT$17)*(D39:BF39="")*($D$16:$BF$16&lt;&gt;0))&gt;0,"ja","nein"))</f>
        <v>nein</v>
      </c>
      <c r="CA35" s="149" t="str">
        <f>IF(CB35=FALSE,"",COUNTIFS($CB$19:CB35,"&lt;&gt;",$CB$19:CB35,"&lt;&gt;falsch"))</f>
        <v/>
      </c>
      <c r="CB35" s="149" t="b">
        <f t="shared" ref="CB35" si="32">IF(BR37&gt;0,B35,FALSE)</f>
        <v>0</v>
      </c>
      <c r="CD35" s="205" t="s">
        <v>98</v>
      </c>
      <c r="CE35" s="99"/>
      <c r="CF35" s="118">
        <f t="shared" ref="CF35:DG35" si="33">IF(CF$17="",0,SUMPRODUCT(($D35:$BF35&lt;&gt;"")*($D41:$BF41)*($D$17:$BF$17=CF$17)))</f>
        <v>0</v>
      </c>
      <c r="CG35" s="118">
        <f t="shared" si="33"/>
        <v>0</v>
      </c>
      <c r="CH35" s="118">
        <f t="shared" si="33"/>
        <v>0</v>
      </c>
      <c r="CI35" s="118">
        <f t="shared" si="33"/>
        <v>0</v>
      </c>
      <c r="CJ35" s="118">
        <f t="shared" si="33"/>
        <v>0</v>
      </c>
      <c r="CK35" s="118">
        <f t="shared" si="33"/>
        <v>0</v>
      </c>
      <c r="CL35" s="118">
        <f t="shared" si="33"/>
        <v>0</v>
      </c>
      <c r="CM35" s="118">
        <f t="shared" si="33"/>
        <v>0</v>
      </c>
      <c r="CN35" s="118">
        <f t="shared" si="33"/>
        <v>0</v>
      </c>
      <c r="CO35" s="118">
        <f t="shared" si="33"/>
        <v>0</v>
      </c>
      <c r="CP35" s="118">
        <f t="shared" si="33"/>
        <v>0</v>
      </c>
      <c r="CQ35" s="118">
        <f t="shared" si="33"/>
        <v>0</v>
      </c>
      <c r="CR35" s="118">
        <f t="shared" si="33"/>
        <v>0</v>
      </c>
      <c r="CS35" s="118">
        <f t="shared" si="33"/>
        <v>0</v>
      </c>
      <c r="CT35" s="118">
        <f t="shared" si="33"/>
        <v>0</v>
      </c>
      <c r="CU35" s="118">
        <f t="shared" si="33"/>
        <v>0</v>
      </c>
      <c r="CV35" s="118">
        <f t="shared" si="33"/>
        <v>0</v>
      </c>
      <c r="CW35" s="118">
        <f t="shared" si="33"/>
        <v>0</v>
      </c>
      <c r="CX35" s="118">
        <f t="shared" si="33"/>
        <v>0</v>
      </c>
      <c r="CY35" s="118">
        <f t="shared" si="33"/>
        <v>0</v>
      </c>
      <c r="CZ35" s="118">
        <f t="shared" si="33"/>
        <v>0</v>
      </c>
      <c r="DA35" s="118">
        <f t="shared" si="33"/>
        <v>0</v>
      </c>
      <c r="DB35" s="118">
        <f t="shared" si="33"/>
        <v>0</v>
      </c>
      <c r="DC35" s="118">
        <f t="shared" si="33"/>
        <v>0</v>
      </c>
      <c r="DD35" s="118">
        <f t="shared" si="33"/>
        <v>0</v>
      </c>
      <c r="DE35" s="118">
        <f t="shared" si="33"/>
        <v>0</v>
      </c>
      <c r="DF35" s="118">
        <f t="shared" si="33"/>
        <v>0</v>
      </c>
      <c r="DG35" s="118">
        <f t="shared" si="33"/>
        <v>0</v>
      </c>
    </row>
    <row r="36" spans="1:111" ht="2.15" customHeight="1" x14ac:dyDescent="0.25">
      <c r="A36" s="30"/>
      <c r="B36" s="131"/>
      <c r="C36" s="215"/>
      <c r="D36" s="217"/>
      <c r="E36" s="218"/>
      <c r="F36" s="217"/>
      <c r="G36" s="218"/>
      <c r="H36" s="217"/>
      <c r="I36" s="218"/>
      <c r="J36" s="217"/>
      <c r="K36" s="218"/>
      <c r="L36" s="217"/>
      <c r="M36" s="218"/>
      <c r="N36" s="217"/>
      <c r="O36" s="218"/>
      <c r="P36" s="217"/>
      <c r="Q36" s="218"/>
      <c r="R36" s="217"/>
      <c r="S36" s="218"/>
      <c r="T36" s="217"/>
      <c r="U36" s="218"/>
      <c r="V36" s="217"/>
      <c r="W36" s="218"/>
      <c r="X36" s="217"/>
      <c r="Y36" s="218"/>
      <c r="Z36" s="217"/>
      <c r="AA36" s="218"/>
      <c r="AB36" s="217"/>
      <c r="AC36" s="218"/>
      <c r="AD36" s="217"/>
      <c r="AE36" s="218"/>
      <c r="AF36" s="217"/>
      <c r="AG36" s="218"/>
      <c r="AH36" s="217"/>
      <c r="AI36" s="218"/>
      <c r="AJ36" s="217"/>
      <c r="AK36" s="218"/>
      <c r="AL36" s="217"/>
      <c r="AM36" s="218"/>
      <c r="AN36" s="217"/>
      <c r="AO36" s="218"/>
      <c r="AP36" s="217"/>
      <c r="AQ36" s="218"/>
      <c r="AR36" s="217"/>
      <c r="AS36" s="218"/>
      <c r="AT36" s="217"/>
      <c r="AU36" s="218"/>
      <c r="AV36" s="217"/>
      <c r="AW36" s="218"/>
      <c r="AX36" s="217"/>
      <c r="AY36" s="218"/>
      <c r="AZ36" s="217"/>
      <c r="BA36" s="218"/>
      <c r="BB36" s="217"/>
      <c r="BC36" s="218"/>
      <c r="BD36" s="217"/>
      <c r="BE36" s="218"/>
      <c r="BF36" s="217"/>
      <c r="BG36" s="216"/>
      <c r="BH36" s="132"/>
      <c r="BI36" s="132"/>
      <c r="BJ36" s="132"/>
      <c r="BK36" s="132"/>
      <c r="BL36" s="132"/>
      <c r="BM36" s="106"/>
      <c r="BN36" s="162"/>
      <c r="BO36" s="162">
        <f t="shared" ref="BO36" si="34">BO35</f>
        <v>0</v>
      </c>
      <c r="BQ36" s="169"/>
      <c r="BR36" s="99"/>
      <c r="BS36" s="118"/>
      <c r="BT36" s="99"/>
      <c r="BU36" s="143"/>
      <c r="BV36" s="99"/>
      <c r="BX36" s="148"/>
      <c r="BY36" s="148"/>
      <c r="CA36" s="149"/>
      <c r="CB36" s="149"/>
      <c r="CD36" s="205"/>
      <c r="CE36" s="99"/>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row>
    <row r="37" spans="1:111" ht="18" customHeight="1" x14ac:dyDescent="0.25">
      <c r="A37" s="30"/>
      <c r="B37" s="131"/>
      <c r="C37" s="215"/>
      <c r="D37" s="190"/>
      <c r="E37" s="131"/>
      <c r="F37" s="190"/>
      <c r="G37" s="131"/>
      <c r="H37" s="190"/>
      <c r="I37" s="131"/>
      <c r="J37" s="190"/>
      <c r="K37" s="131"/>
      <c r="L37" s="190"/>
      <c r="M37" s="131"/>
      <c r="N37" s="190"/>
      <c r="O37" s="131"/>
      <c r="P37" s="190"/>
      <c r="Q37" s="131"/>
      <c r="R37" s="190"/>
      <c r="S37" s="131"/>
      <c r="T37" s="190"/>
      <c r="U37" s="131"/>
      <c r="V37" s="190"/>
      <c r="W37" s="131"/>
      <c r="X37" s="190"/>
      <c r="Y37" s="131"/>
      <c r="Z37" s="190"/>
      <c r="AA37" s="131"/>
      <c r="AB37" s="190"/>
      <c r="AC37" s="131"/>
      <c r="AD37" s="190"/>
      <c r="AE37" s="131"/>
      <c r="AF37" s="190"/>
      <c r="AG37" s="131"/>
      <c r="AH37" s="190"/>
      <c r="AI37" s="131"/>
      <c r="AJ37" s="190"/>
      <c r="AK37" s="131"/>
      <c r="AL37" s="190"/>
      <c r="AM37" s="131"/>
      <c r="AN37" s="190"/>
      <c r="AO37" s="131"/>
      <c r="AP37" s="190"/>
      <c r="AQ37" s="131"/>
      <c r="AR37" s="190"/>
      <c r="AS37" s="131"/>
      <c r="AT37" s="190"/>
      <c r="AU37" s="131"/>
      <c r="AV37" s="190"/>
      <c r="AW37" s="131"/>
      <c r="AX37" s="190"/>
      <c r="AY37" s="131"/>
      <c r="AZ37" s="190"/>
      <c r="BA37" s="131"/>
      <c r="BB37" s="190"/>
      <c r="BC37" s="131"/>
      <c r="BD37" s="190"/>
      <c r="BE37" s="131"/>
      <c r="BF37" s="190"/>
      <c r="BG37" s="131"/>
      <c r="BH37" s="132"/>
      <c r="BI37" s="132"/>
      <c r="BJ37" s="132"/>
      <c r="BK37" s="132"/>
      <c r="BL37" s="132"/>
      <c r="BM37" s="106" t="str">
        <f t="shared" ref="BM37" si="35">IF(BX35="ja","Es fehlen Angaben zum Maßnahmeort!","")</f>
        <v/>
      </c>
      <c r="BN37" s="162"/>
      <c r="BO37" s="162">
        <f t="shared" ref="BO37" si="36">BO35</f>
        <v>0</v>
      </c>
      <c r="BQ37" s="170" t="s">
        <v>73</v>
      </c>
      <c r="BR37" s="99">
        <f>SUMPRODUCT(($D$16:$BF$16=Haushaltsjahr)*(D35:BF35&lt;&gt;"")*(D37:BF37=BQ37)*(D41:BF41))</f>
        <v>0</v>
      </c>
      <c r="BS37" s="118">
        <f>SUMPRODUCT(($D$16:$BF$16=Haushaltsjahr)*(D35:BF35=$BS$17)*(D37:BF37=BQ37)*(D41:BF41))</f>
        <v>0</v>
      </c>
      <c r="BT37" s="99">
        <f>SUMPRODUCT(($D$16:$BF$16=Haushaltsjahr)*(D35:BF35=$BT$17)*(D37:BF37=BQ37)*(D41:BF41))</f>
        <v>0</v>
      </c>
      <c r="BU37" s="143"/>
      <c r="BV37" s="99">
        <f t="shared" ref="BV37" si="37">IF(OR(BY35="ja",BX35="ja"),0,IF(BU35&gt;=60%,BS37+BT37,BS37))</f>
        <v>0</v>
      </c>
      <c r="BX37" s="148"/>
      <c r="BY37" s="148"/>
      <c r="CA37" s="149" t="str">
        <f>IF(CB37=FALSE,"",COUNTIFS($CB$19:CB37,"&lt;&gt;",$CB$19:CB37,"&lt;&gt;falsch"))</f>
        <v/>
      </c>
      <c r="CB37" s="149"/>
      <c r="CD37" s="205" t="s">
        <v>99</v>
      </c>
      <c r="CE37" s="99">
        <f>IF(Gesamtstunden=0,0,IF(SUM(CF37:DG37)&gt;0,1,IF(AND(BR35&gt;0,Gesamtstunden&lt;BR35),1,0)))</f>
        <v>0</v>
      </c>
      <c r="CF37" s="206">
        <f t="shared" ref="CF37:DG37" si="38">IF(CF$17="",0,IF(CF35&gt;CF$16,1,0))</f>
        <v>0</v>
      </c>
      <c r="CG37" s="206">
        <f t="shared" si="38"/>
        <v>0</v>
      </c>
      <c r="CH37" s="206">
        <f t="shared" si="38"/>
        <v>0</v>
      </c>
      <c r="CI37" s="206">
        <f t="shared" si="38"/>
        <v>0</v>
      </c>
      <c r="CJ37" s="206">
        <f t="shared" si="38"/>
        <v>0</v>
      </c>
      <c r="CK37" s="206">
        <f t="shared" si="38"/>
        <v>0</v>
      </c>
      <c r="CL37" s="206">
        <f t="shared" si="38"/>
        <v>0</v>
      </c>
      <c r="CM37" s="206">
        <f t="shared" si="38"/>
        <v>0</v>
      </c>
      <c r="CN37" s="206">
        <f t="shared" si="38"/>
        <v>0</v>
      </c>
      <c r="CO37" s="206">
        <f t="shared" si="38"/>
        <v>0</v>
      </c>
      <c r="CP37" s="206">
        <f t="shared" si="38"/>
        <v>0</v>
      </c>
      <c r="CQ37" s="206">
        <f t="shared" si="38"/>
        <v>0</v>
      </c>
      <c r="CR37" s="206">
        <f t="shared" si="38"/>
        <v>0</v>
      </c>
      <c r="CS37" s="206">
        <f t="shared" si="38"/>
        <v>0</v>
      </c>
      <c r="CT37" s="206">
        <f t="shared" si="38"/>
        <v>0</v>
      </c>
      <c r="CU37" s="206">
        <f t="shared" si="38"/>
        <v>0</v>
      </c>
      <c r="CV37" s="206">
        <f t="shared" si="38"/>
        <v>0</v>
      </c>
      <c r="CW37" s="206">
        <f t="shared" si="38"/>
        <v>0</v>
      </c>
      <c r="CX37" s="206">
        <f t="shared" si="38"/>
        <v>0</v>
      </c>
      <c r="CY37" s="206">
        <f t="shared" si="38"/>
        <v>0</v>
      </c>
      <c r="CZ37" s="206">
        <f t="shared" si="38"/>
        <v>0</v>
      </c>
      <c r="DA37" s="206">
        <f t="shared" si="38"/>
        <v>0</v>
      </c>
      <c r="DB37" s="206">
        <f t="shared" si="38"/>
        <v>0</v>
      </c>
      <c r="DC37" s="206">
        <f t="shared" si="38"/>
        <v>0</v>
      </c>
      <c r="DD37" s="206">
        <f t="shared" si="38"/>
        <v>0</v>
      </c>
      <c r="DE37" s="206">
        <f t="shared" si="38"/>
        <v>0</v>
      </c>
      <c r="DF37" s="206">
        <f t="shared" si="38"/>
        <v>0</v>
      </c>
      <c r="DG37" s="206">
        <f t="shared" si="38"/>
        <v>0</v>
      </c>
    </row>
    <row r="38" spans="1:111" ht="2.15" customHeight="1" x14ac:dyDescent="0.25">
      <c r="A38" s="30"/>
      <c r="B38" s="131"/>
      <c r="C38" s="215"/>
      <c r="D38" s="217"/>
      <c r="E38" s="218"/>
      <c r="F38" s="217"/>
      <c r="G38" s="218"/>
      <c r="H38" s="217"/>
      <c r="I38" s="218"/>
      <c r="J38" s="217"/>
      <c r="K38" s="218"/>
      <c r="L38" s="217"/>
      <c r="M38" s="218"/>
      <c r="N38" s="217"/>
      <c r="O38" s="218"/>
      <c r="P38" s="217"/>
      <c r="Q38" s="218"/>
      <c r="R38" s="217"/>
      <c r="S38" s="218"/>
      <c r="T38" s="217"/>
      <c r="U38" s="218"/>
      <c r="V38" s="217"/>
      <c r="W38" s="218"/>
      <c r="X38" s="217"/>
      <c r="Y38" s="218"/>
      <c r="Z38" s="217"/>
      <c r="AA38" s="218"/>
      <c r="AB38" s="217"/>
      <c r="AC38" s="218"/>
      <c r="AD38" s="217"/>
      <c r="AE38" s="218"/>
      <c r="AF38" s="217"/>
      <c r="AG38" s="218"/>
      <c r="AH38" s="217"/>
      <c r="AI38" s="218"/>
      <c r="AJ38" s="217"/>
      <c r="AK38" s="218"/>
      <c r="AL38" s="217"/>
      <c r="AM38" s="218"/>
      <c r="AN38" s="217"/>
      <c r="AO38" s="218"/>
      <c r="AP38" s="217"/>
      <c r="AQ38" s="218"/>
      <c r="AR38" s="217"/>
      <c r="AS38" s="218"/>
      <c r="AT38" s="217"/>
      <c r="AU38" s="218"/>
      <c r="AV38" s="217"/>
      <c r="AW38" s="218"/>
      <c r="AX38" s="217"/>
      <c r="AY38" s="218"/>
      <c r="AZ38" s="217"/>
      <c r="BA38" s="218"/>
      <c r="BB38" s="217"/>
      <c r="BC38" s="218"/>
      <c r="BD38" s="217"/>
      <c r="BE38" s="218"/>
      <c r="BF38" s="217"/>
      <c r="BG38" s="216"/>
      <c r="BH38" s="132"/>
      <c r="BI38" s="132"/>
      <c r="BJ38" s="132"/>
      <c r="BK38" s="132"/>
      <c r="BL38" s="132"/>
      <c r="BM38" s="106"/>
      <c r="BN38" s="162"/>
      <c r="BO38" s="162">
        <f t="shared" ref="BO38" si="39">BO35</f>
        <v>0</v>
      </c>
      <c r="BQ38" s="170"/>
      <c r="BR38" s="99"/>
      <c r="BS38" s="118"/>
      <c r="BT38" s="99"/>
      <c r="BU38" s="143"/>
      <c r="BV38" s="99"/>
      <c r="BX38" s="148"/>
      <c r="BY38" s="148"/>
      <c r="CA38" s="149"/>
      <c r="CB38" s="149"/>
      <c r="CD38" s="205"/>
      <c r="CE38" s="99"/>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row>
    <row r="39" spans="1:111" ht="18" customHeight="1" x14ac:dyDescent="0.25">
      <c r="A39" s="30"/>
      <c r="B39" s="119"/>
      <c r="C39" s="215"/>
      <c r="D39" s="190"/>
      <c r="E39" s="131"/>
      <c r="F39" s="190"/>
      <c r="G39" s="131"/>
      <c r="H39" s="190"/>
      <c r="I39" s="131"/>
      <c r="J39" s="190"/>
      <c r="K39" s="131"/>
      <c r="L39" s="190"/>
      <c r="M39" s="131"/>
      <c r="N39" s="190"/>
      <c r="O39" s="131"/>
      <c r="P39" s="190"/>
      <c r="Q39" s="131"/>
      <c r="R39" s="190"/>
      <c r="S39" s="131"/>
      <c r="T39" s="190"/>
      <c r="U39" s="131"/>
      <c r="V39" s="190"/>
      <c r="W39" s="131"/>
      <c r="X39" s="190"/>
      <c r="Y39" s="131"/>
      <c r="Z39" s="190"/>
      <c r="AA39" s="131"/>
      <c r="AB39" s="190"/>
      <c r="AC39" s="131"/>
      <c r="AD39" s="190"/>
      <c r="AE39" s="131"/>
      <c r="AF39" s="190"/>
      <c r="AG39" s="131"/>
      <c r="AH39" s="190"/>
      <c r="AI39" s="131"/>
      <c r="AJ39" s="190"/>
      <c r="AK39" s="131"/>
      <c r="AL39" s="190"/>
      <c r="AM39" s="131"/>
      <c r="AN39" s="190"/>
      <c r="AO39" s="131"/>
      <c r="AP39" s="190"/>
      <c r="AQ39" s="131"/>
      <c r="AR39" s="190"/>
      <c r="AS39" s="131"/>
      <c r="AT39" s="190"/>
      <c r="AU39" s="131"/>
      <c r="AV39" s="190"/>
      <c r="AW39" s="131"/>
      <c r="AX39" s="190"/>
      <c r="AY39" s="131"/>
      <c r="AZ39" s="190"/>
      <c r="BA39" s="131"/>
      <c r="BB39" s="190"/>
      <c r="BC39" s="131"/>
      <c r="BD39" s="190"/>
      <c r="BE39" s="131"/>
      <c r="BF39" s="190"/>
      <c r="BG39" s="131"/>
      <c r="BH39" s="104" t="str">
        <f>IF(OR(Gesamtstunden=0,SUM($D$16:$BF$16)=0,B35=""),"",BR35)</f>
        <v/>
      </c>
      <c r="BI39" s="104" t="str">
        <f>IF(OR(Gesamtstunden=0,SUM($D$16:$BF$16)=0,B35=""),"",BS35)</f>
        <v/>
      </c>
      <c r="BJ39" s="108" t="str">
        <f t="shared" ref="BJ39" si="40">IF(BH39="","",IF(BH39=0,0,BU35))</f>
        <v/>
      </c>
      <c r="BK39" s="104" t="str">
        <f>IF(OR(Gesamtstunden=0,SUM($D$16:$BF$16)=0,B35=""),"",BV35)</f>
        <v/>
      </c>
      <c r="BL39" s="104" t="str">
        <f>IF(OR(Gesamtstunden=0,SUM($D$16:$BF$16)=0,B35=""),"",BV37)</f>
        <v/>
      </c>
      <c r="BM39" s="106" t="str">
        <f t="shared" ref="BM39" si="41">IF(BY35="ja","Es fehlen Angaben zum Berufsfeld!","")</f>
        <v/>
      </c>
      <c r="BN39" s="162"/>
      <c r="BO39" s="162">
        <f t="shared" ref="BO39" si="42">BO35</f>
        <v>0</v>
      </c>
      <c r="BQ39" s="169"/>
      <c r="BR39" s="99"/>
      <c r="BS39" s="118"/>
      <c r="BT39" s="99"/>
      <c r="BU39" s="143"/>
      <c r="BV39" s="99"/>
      <c r="BX39" s="148"/>
      <c r="BY39" s="148"/>
      <c r="CA39" s="149" t="str">
        <f>IF(CB39=FALSE,"",COUNTIFS($CB$19:CB39,"&lt;&gt;",$CB$19:CB39,"&lt;&gt;falsch"))</f>
        <v/>
      </c>
      <c r="CB39" s="149"/>
      <c r="CD39" s="205" t="s">
        <v>100</v>
      </c>
      <c r="CE39" s="99">
        <f>IF(Gesamtstunden=0,0,IF(SUM(CF39:DG39)&gt;0,1,IF(AND(BR35&gt;0,Gesamtstunden&gt;BR35),1,0)))</f>
        <v>0</v>
      </c>
      <c r="CF39" s="206">
        <f t="shared" ref="CF39:DG39" si="43">IF(OR($B35="",CF$17=""),0,IF(CF35&lt;CF$16,1,0))</f>
        <v>0</v>
      </c>
      <c r="CG39" s="206">
        <f t="shared" si="43"/>
        <v>0</v>
      </c>
      <c r="CH39" s="206">
        <f t="shared" si="43"/>
        <v>0</v>
      </c>
      <c r="CI39" s="206">
        <f t="shared" si="43"/>
        <v>0</v>
      </c>
      <c r="CJ39" s="206">
        <f t="shared" si="43"/>
        <v>0</v>
      </c>
      <c r="CK39" s="206">
        <f t="shared" si="43"/>
        <v>0</v>
      </c>
      <c r="CL39" s="206">
        <f t="shared" si="43"/>
        <v>0</v>
      </c>
      <c r="CM39" s="206">
        <f t="shared" si="43"/>
        <v>0</v>
      </c>
      <c r="CN39" s="206">
        <f t="shared" si="43"/>
        <v>0</v>
      </c>
      <c r="CO39" s="206">
        <f t="shared" si="43"/>
        <v>0</v>
      </c>
      <c r="CP39" s="206">
        <f t="shared" si="43"/>
        <v>0</v>
      </c>
      <c r="CQ39" s="206">
        <f t="shared" si="43"/>
        <v>0</v>
      </c>
      <c r="CR39" s="206">
        <f t="shared" si="43"/>
        <v>0</v>
      </c>
      <c r="CS39" s="206">
        <f t="shared" si="43"/>
        <v>0</v>
      </c>
      <c r="CT39" s="206">
        <f t="shared" si="43"/>
        <v>0</v>
      </c>
      <c r="CU39" s="206">
        <f t="shared" si="43"/>
        <v>0</v>
      </c>
      <c r="CV39" s="206">
        <f t="shared" si="43"/>
        <v>0</v>
      </c>
      <c r="CW39" s="206">
        <f t="shared" si="43"/>
        <v>0</v>
      </c>
      <c r="CX39" s="206">
        <f t="shared" si="43"/>
        <v>0</v>
      </c>
      <c r="CY39" s="206">
        <f t="shared" si="43"/>
        <v>0</v>
      </c>
      <c r="CZ39" s="206">
        <f t="shared" si="43"/>
        <v>0</v>
      </c>
      <c r="DA39" s="206">
        <f t="shared" si="43"/>
        <v>0</v>
      </c>
      <c r="DB39" s="206">
        <f t="shared" si="43"/>
        <v>0</v>
      </c>
      <c r="DC39" s="206">
        <f t="shared" si="43"/>
        <v>0</v>
      </c>
      <c r="DD39" s="206">
        <f t="shared" si="43"/>
        <v>0</v>
      </c>
      <c r="DE39" s="206">
        <f t="shared" si="43"/>
        <v>0</v>
      </c>
      <c r="DF39" s="206">
        <f t="shared" si="43"/>
        <v>0</v>
      </c>
      <c r="DG39" s="206">
        <f t="shared" si="43"/>
        <v>0</v>
      </c>
    </row>
    <row r="40" spans="1:111" ht="2.15" customHeight="1" x14ac:dyDescent="0.25">
      <c r="A40" s="30"/>
      <c r="B40" s="119"/>
      <c r="C40" s="215"/>
      <c r="D40" s="217"/>
      <c r="E40" s="218"/>
      <c r="F40" s="217"/>
      <c r="G40" s="218"/>
      <c r="H40" s="217"/>
      <c r="I40" s="218"/>
      <c r="J40" s="217"/>
      <c r="K40" s="218"/>
      <c r="L40" s="217"/>
      <c r="M40" s="218"/>
      <c r="N40" s="217"/>
      <c r="O40" s="218"/>
      <c r="P40" s="217"/>
      <c r="Q40" s="218"/>
      <c r="R40" s="217"/>
      <c r="S40" s="218"/>
      <c r="T40" s="217"/>
      <c r="U40" s="218"/>
      <c r="V40" s="217"/>
      <c r="W40" s="218"/>
      <c r="X40" s="217"/>
      <c r="Y40" s="218"/>
      <c r="Z40" s="217"/>
      <c r="AA40" s="218"/>
      <c r="AB40" s="217"/>
      <c r="AC40" s="218"/>
      <c r="AD40" s="217"/>
      <c r="AE40" s="218"/>
      <c r="AF40" s="217"/>
      <c r="AG40" s="218"/>
      <c r="AH40" s="217"/>
      <c r="AI40" s="218"/>
      <c r="AJ40" s="217"/>
      <c r="AK40" s="218"/>
      <c r="AL40" s="217"/>
      <c r="AM40" s="218"/>
      <c r="AN40" s="217"/>
      <c r="AO40" s="218"/>
      <c r="AP40" s="217"/>
      <c r="AQ40" s="218"/>
      <c r="AR40" s="217"/>
      <c r="AS40" s="218"/>
      <c r="AT40" s="217"/>
      <c r="AU40" s="218"/>
      <c r="AV40" s="217"/>
      <c r="AW40" s="218"/>
      <c r="AX40" s="217"/>
      <c r="AY40" s="218"/>
      <c r="AZ40" s="217"/>
      <c r="BA40" s="218"/>
      <c r="BB40" s="217"/>
      <c r="BC40" s="218"/>
      <c r="BD40" s="217"/>
      <c r="BE40" s="218"/>
      <c r="BF40" s="217"/>
      <c r="BG40" s="216"/>
      <c r="BH40" s="104"/>
      <c r="BI40" s="104"/>
      <c r="BJ40" s="108"/>
      <c r="BK40" s="104"/>
      <c r="BL40" s="104"/>
      <c r="BM40" s="106"/>
      <c r="BN40" s="162"/>
      <c r="BO40" s="162">
        <f t="shared" ref="BO40" si="44">BO35</f>
        <v>0</v>
      </c>
      <c r="BQ40" s="169"/>
      <c r="BR40" s="99"/>
      <c r="BS40" s="118"/>
      <c r="BT40" s="99"/>
      <c r="BU40" s="143"/>
      <c r="BV40" s="99"/>
      <c r="BX40" s="148"/>
      <c r="BY40" s="148"/>
      <c r="CA40" s="149"/>
      <c r="CB40" s="149"/>
      <c r="CD40" s="205"/>
      <c r="CE40" s="99"/>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row>
    <row r="41" spans="1:111" ht="18" customHeight="1" x14ac:dyDescent="0.25">
      <c r="A41" s="31"/>
      <c r="B41" s="114"/>
      <c r="C41" s="215"/>
      <c r="D41" s="191"/>
      <c r="E41" s="219"/>
      <c r="F41" s="191"/>
      <c r="G41" s="219"/>
      <c r="H41" s="191"/>
      <c r="I41" s="219"/>
      <c r="J41" s="191"/>
      <c r="K41" s="219"/>
      <c r="L41" s="191"/>
      <c r="M41" s="219"/>
      <c r="N41" s="191"/>
      <c r="O41" s="219"/>
      <c r="P41" s="191"/>
      <c r="Q41" s="219"/>
      <c r="R41" s="191"/>
      <c r="S41" s="219"/>
      <c r="T41" s="191"/>
      <c r="U41" s="219"/>
      <c r="V41" s="191"/>
      <c r="W41" s="219"/>
      <c r="X41" s="191"/>
      <c r="Y41" s="219"/>
      <c r="Z41" s="191"/>
      <c r="AA41" s="219"/>
      <c r="AB41" s="191"/>
      <c r="AC41" s="219"/>
      <c r="AD41" s="191"/>
      <c r="AE41" s="219"/>
      <c r="AF41" s="191"/>
      <c r="AG41" s="219"/>
      <c r="AH41" s="191"/>
      <c r="AI41" s="219"/>
      <c r="AJ41" s="191"/>
      <c r="AK41" s="219"/>
      <c r="AL41" s="191"/>
      <c r="AM41" s="219"/>
      <c r="AN41" s="191"/>
      <c r="AO41" s="219"/>
      <c r="AP41" s="191"/>
      <c r="AQ41" s="219"/>
      <c r="AR41" s="191"/>
      <c r="AS41" s="219"/>
      <c r="AT41" s="191"/>
      <c r="AU41" s="219"/>
      <c r="AV41" s="191"/>
      <c r="AW41" s="219"/>
      <c r="AX41" s="191"/>
      <c r="AY41" s="219"/>
      <c r="AZ41" s="191"/>
      <c r="BA41" s="219"/>
      <c r="BB41" s="191"/>
      <c r="BC41" s="219"/>
      <c r="BD41" s="191"/>
      <c r="BE41" s="219"/>
      <c r="BF41" s="191"/>
      <c r="BG41" s="131"/>
      <c r="BH41" s="115"/>
      <c r="BI41" s="115"/>
      <c r="BJ41" s="116"/>
      <c r="BK41" s="115"/>
      <c r="BL41" s="115"/>
      <c r="BM41" s="141" t="str">
        <f t="shared" ref="BM41" si="45">IF(AND(CE37=1,CE39=0),"Bitte die max. Anzahl an Gesamtstunden bzw. Stunden pro Tag beachten!",IF(AND(CE37=0,CE39=1),"Es fehlen Angaben zu den Kursstunden!",IF(AND(CE37=1,CE39=1),"Bitte die max. Anzahl an Stunden pro Tag beachten!","")))</f>
        <v/>
      </c>
      <c r="BN41" s="162" t="str">
        <f t="shared" ref="BN41" si="46">IF(B35&lt;&gt;"",1,"")</f>
        <v/>
      </c>
      <c r="BO41" s="162">
        <f t="shared" ref="BO41" si="47">BO35</f>
        <v>0</v>
      </c>
      <c r="BQ41" s="169"/>
      <c r="BR41" s="99"/>
      <c r="BS41" s="118"/>
      <c r="BT41" s="99"/>
      <c r="BU41" s="143"/>
      <c r="BV41" s="99"/>
      <c r="BX41" s="147"/>
      <c r="BY41" s="147"/>
      <c r="CA41" s="149" t="str">
        <f>IF(CB41=FALSE,"",COUNTIFS($CB$19:CB41,"&lt;&gt;",$CB$19:CB41,"&lt;&gt;falsch"))</f>
        <v/>
      </c>
      <c r="CB41" s="149"/>
      <c r="CD41" s="205"/>
      <c r="CE41" s="99"/>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row>
    <row r="42" spans="1:111" ht="5.15" customHeight="1" x14ac:dyDescent="0.25">
      <c r="B42" s="221"/>
      <c r="C42" s="218"/>
      <c r="BN42" s="163"/>
      <c r="BO42" s="162"/>
      <c r="BQ42" s="169"/>
      <c r="BR42" s="99"/>
      <c r="BS42" s="118"/>
      <c r="BT42" s="99"/>
      <c r="BU42" s="143"/>
      <c r="BV42" s="99"/>
      <c r="BX42" s="146"/>
      <c r="BY42" s="146"/>
      <c r="CA42" s="149" t="str">
        <f>IF(CB42=FALSE,"",COUNTIFS($CB$19:CB42,"&lt;&gt;",$CB$19:CB42,"&lt;&gt;falsch"))</f>
        <v/>
      </c>
      <c r="CB42" s="149"/>
      <c r="CD42" s="205"/>
      <c r="CE42" s="99"/>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row>
    <row r="43" spans="1:111" ht="18" customHeight="1" x14ac:dyDescent="0.25">
      <c r="A43" s="29">
        <v>4</v>
      </c>
      <c r="B43" s="117" t="str">
        <f>VLOOKUP(A43,'Kopierhilfe TN-Daten'!$A$2:$D$31,4)</f>
        <v/>
      </c>
      <c r="C43" s="131"/>
      <c r="D43" s="189"/>
      <c r="E43" s="117"/>
      <c r="F43" s="189"/>
      <c r="G43" s="117"/>
      <c r="H43" s="189"/>
      <c r="I43" s="117"/>
      <c r="J43" s="189"/>
      <c r="K43" s="117"/>
      <c r="L43" s="189"/>
      <c r="M43" s="117"/>
      <c r="N43" s="189"/>
      <c r="O43" s="117"/>
      <c r="P43" s="189"/>
      <c r="Q43" s="117"/>
      <c r="R43" s="189"/>
      <c r="S43" s="117"/>
      <c r="T43" s="189"/>
      <c r="U43" s="117"/>
      <c r="V43" s="189"/>
      <c r="W43" s="117"/>
      <c r="X43" s="189"/>
      <c r="Y43" s="117"/>
      <c r="Z43" s="189"/>
      <c r="AA43" s="117"/>
      <c r="AB43" s="189"/>
      <c r="AC43" s="117"/>
      <c r="AD43" s="189"/>
      <c r="AE43" s="117"/>
      <c r="AF43" s="189"/>
      <c r="AG43" s="117"/>
      <c r="AH43" s="189"/>
      <c r="AI43" s="117"/>
      <c r="AJ43" s="189"/>
      <c r="AK43" s="117"/>
      <c r="AL43" s="189"/>
      <c r="AM43" s="117"/>
      <c r="AN43" s="189"/>
      <c r="AO43" s="117"/>
      <c r="AP43" s="189"/>
      <c r="AQ43" s="117"/>
      <c r="AR43" s="189"/>
      <c r="AS43" s="117"/>
      <c r="AT43" s="189"/>
      <c r="AU43" s="117"/>
      <c r="AV43" s="189"/>
      <c r="AW43" s="117"/>
      <c r="AX43" s="189"/>
      <c r="AY43" s="117"/>
      <c r="AZ43" s="189"/>
      <c r="BA43" s="117"/>
      <c r="BB43" s="189"/>
      <c r="BC43" s="117"/>
      <c r="BD43" s="189"/>
      <c r="BE43" s="117"/>
      <c r="BF43" s="189"/>
      <c r="BG43" s="131"/>
      <c r="BH43" s="105"/>
      <c r="BI43" s="105"/>
      <c r="BJ43" s="105"/>
      <c r="BK43" s="105"/>
      <c r="BL43" s="105"/>
      <c r="BM43" s="106" t="str">
        <f t="shared" ref="BM43" si="48">IF(AND(B43="",BR43&gt;0),"Bitte den Namen der Schülerin/des Schülers erfassen!","")</f>
        <v/>
      </c>
      <c r="BN43" s="162"/>
      <c r="BO43" s="162">
        <f t="shared" ref="BO43" si="49">IF(OR(BM43&lt;&gt;"",BM45&lt;&gt;"",BM47&lt;&gt;"",BM49&lt;&gt;""),1,0)</f>
        <v>0</v>
      </c>
      <c r="BQ43" s="169"/>
      <c r="BR43" s="99">
        <f>SUMPRODUCT(($D$16:$BF$16=Haushaltsjahr)*(D43:BF43&lt;&gt;"")*(D49:BF49))</f>
        <v>0</v>
      </c>
      <c r="BS43" s="118">
        <f>SUMPRODUCT(($D$16:$BF$16=Haushaltsjahr)*(D43:BF43=$BS$17)*(D49:BF49))</f>
        <v>0</v>
      </c>
      <c r="BT43" s="99">
        <f>SUMPRODUCT(($D$16:$BF$16=Haushaltsjahr)*(D43:BF43=$BT$17)*(D49:BF49))</f>
        <v>0</v>
      </c>
      <c r="BU43" s="143">
        <f t="shared" ref="BU43" si="50">IF(BR43=0,0,ROUND(BS43/BR43,4))</f>
        <v>0</v>
      </c>
      <c r="BV43" s="99">
        <f t="shared" ref="BV43" si="51">IF(BY43="ja",0,IF(BU43&gt;=60%,BS43+BT43,BS43))</f>
        <v>0</v>
      </c>
      <c r="BX43" s="148" t="str">
        <f t="shared" ref="BX43" si="52">IF(SUMPRODUCT((D43:BF43=$BS$17)*(D45:BF45="")*($D$16:$BF$16&lt;&gt;0))&gt;0,"ja",
IF(SUMPRODUCT((D43:BF43=$BT$17)*(D45:BF45="")*($D$16:$BF$16&lt;&gt;0))&gt;0,"ja","nein"))</f>
        <v>nein</v>
      </c>
      <c r="BY43" s="148" t="str">
        <f t="shared" ref="BY43" si="53">IF(SUMPRODUCT((D43:BF43=$BS$17)*(D47:BF47="")*($D$16:$BF$16&lt;&gt;0))&gt;0,"ja",
IF(SUMPRODUCT((D43:BF43=$BT$17)*(D47:BF47="")*($D$16:$BF$16&lt;&gt;0))&gt;0,"ja","nein"))</f>
        <v>nein</v>
      </c>
      <c r="CA43" s="149" t="str">
        <f>IF(CB43=FALSE,"",COUNTIFS($CB$19:CB43,"&lt;&gt;",$CB$19:CB43,"&lt;&gt;falsch"))</f>
        <v/>
      </c>
      <c r="CB43" s="149" t="b">
        <f t="shared" ref="CB43" si="54">IF(BR45&gt;0,B43,FALSE)</f>
        <v>0</v>
      </c>
      <c r="CD43" s="205" t="s">
        <v>98</v>
      </c>
      <c r="CE43" s="99"/>
      <c r="CF43" s="118">
        <f t="shared" ref="CF43:DG43" si="55">IF(CF$17="",0,SUMPRODUCT(($D43:$BF43&lt;&gt;"")*($D49:$BF49)*($D$17:$BF$17=CF$17)))</f>
        <v>0</v>
      </c>
      <c r="CG43" s="118">
        <f t="shared" si="55"/>
        <v>0</v>
      </c>
      <c r="CH43" s="118">
        <f t="shared" si="55"/>
        <v>0</v>
      </c>
      <c r="CI43" s="118">
        <f t="shared" si="55"/>
        <v>0</v>
      </c>
      <c r="CJ43" s="118">
        <f t="shared" si="55"/>
        <v>0</v>
      </c>
      <c r="CK43" s="118">
        <f t="shared" si="55"/>
        <v>0</v>
      </c>
      <c r="CL43" s="118">
        <f t="shared" si="55"/>
        <v>0</v>
      </c>
      <c r="CM43" s="118">
        <f t="shared" si="55"/>
        <v>0</v>
      </c>
      <c r="CN43" s="118">
        <f t="shared" si="55"/>
        <v>0</v>
      </c>
      <c r="CO43" s="118">
        <f t="shared" si="55"/>
        <v>0</v>
      </c>
      <c r="CP43" s="118">
        <f t="shared" si="55"/>
        <v>0</v>
      </c>
      <c r="CQ43" s="118">
        <f t="shared" si="55"/>
        <v>0</v>
      </c>
      <c r="CR43" s="118">
        <f t="shared" si="55"/>
        <v>0</v>
      </c>
      <c r="CS43" s="118">
        <f t="shared" si="55"/>
        <v>0</v>
      </c>
      <c r="CT43" s="118">
        <f t="shared" si="55"/>
        <v>0</v>
      </c>
      <c r="CU43" s="118">
        <f t="shared" si="55"/>
        <v>0</v>
      </c>
      <c r="CV43" s="118">
        <f t="shared" si="55"/>
        <v>0</v>
      </c>
      <c r="CW43" s="118">
        <f t="shared" si="55"/>
        <v>0</v>
      </c>
      <c r="CX43" s="118">
        <f t="shared" si="55"/>
        <v>0</v>
      </c>
      <c r="CY43" s="118">
        <f t="shared" si="55"/>
        <v>0</v>
      </c>
      <c r="CZ43" s="118">
        <f t="shared" si="55"/>
        <v>0</v>
      </c>
      <c r="DA43" s="118">
        <f t="shared" si="55"/>
        <v>0</v>
      </c>
      <c r="DB43" s="118">
        <f t="shared" si="55"/>
        <v>0</v>
      </c>
      <c r="DC43" s="118">
        <f t="shared" si="55"/>
        <v>0</v>
      </c>
      <c r="DD43" s="118">
        <f t="shared" si="55"/>
        <v>0</v>
      </c>
      <c r="DE43" s="118">
        <f t="shared" si="55"/>
        <v>0</v>
      </c>
      <c r="DF43" s="118">
        <f t="shared" si="55"/>
        <v>0</v>
      </c>
      <c r="DG43" s="118">
        <f t="shared" si="55"/>
        <v>0</v>
      </c>
    </row>
    <row r="44" spans="1:111" ht="2.15" customHeight="1" x14ac:dyDescent="0.25">
      <c r="A44" s="30"/>
      <c r="B44" s="131"/>
      <c r="C44" s="215"/>
      <c r="D44" s="217"/>
      <c r="E44" s="218"/>
      <c r="F44" s="217"/>
      <c r="G44" s="218"/>
      <c r="H44" s="217"/>
      <c r="I44" s="218"/>
      <c r="J44" s="217"/>
      <c r="K44" s="218"/>
      <c r="L44" s="217"/>
      <c r="M44" s="218"/>
      <c r="N44" s="217"/>
      <c r="O44" s="218"/>
      <c r="P44" s="217"/>
      <c r="Q44" s="218"/>
      <c r="R44" s="217"/>
      <c r="S44" s="218"/>
      <c r="T44" s="217"/>
      <c r="U44" s="218"/>
      <c r="V44" s="217"/>
      <c r="W44" s="218"/>
      <c r="X44" s="217"/>
      <c r="Y44" s="218"/>
      <c r="Z44" s="217"/>
      <c r="AA44" s="218"/>
      <c r="AB44" s="217"/>
      <c r="AC44" s="218"/>
      <c r="AD44" s="217"/>
      <c r="AE44" s="218"/>
      <c r="AF44" s="217"/>
      <c r="AG44" s="218"/>
      <c r="AH44" s="217"/>
      <c r="AI44" s="218"/>
      <c r="AJ44" s="217"/>
      <c r="AK44" s="218"/>
      <c r="AL44" s="217"/>
      <c r="AM44" s="218"/>
      <c r="AN44" s="217"/>
      <c r="AO44" s="218"/>
      <c r="AP44" s="217"/>
      <c r="AQ44" s="218"/>
      <c r="AR44" s="217"/>
      <c r="AS44" s="218"/>
      <c r="AT44" s="217"/>
      <c r="AU44" s="218"/>
      <c r="AV44" s="217"/>
      <c r="AW44" s="218"/>
      <c r="AX44" s="217"/>
      <c r="AY44" s="218"/>
      <c r="AZ44" s="217"/>
      <c r="BA44" s="218"/>
      <c r="BB44" s="217"/>
      <c r="BC44" s="218"/>
      <c r="BD44" s="217"/>
      <c r="BE44" s="218"/>
      <c r="BF44" s="217"/>
      <c r="BG44" s="216"/>
      <c r="BH44" s="132"/>
      <c r="BI44" s="132"/>
      <c r="BJ44" s="132"/>
      <c r="BK44" s="132"/>
      <c r="BL44" s="132"/>
      <c r="BM44" s="106"/>
      <c r="BN44" s="162"/>
      <c r="BO44" s="162">
        <f t="shared" ref="BO44" si="56">BO43</f>
        <v>0</v>
      </c>
      <c r="BQ44" s="169"/>
      <c r="BR44" s="99"/>
      <c r="BS44" s="118"/>
      <c r="BT44" s="99"/>
      <c r="BU44" s="143"/>
      <c r="BV44" s="99"/>
      <c r="BX44" s="148"/>
      <c r="BY44" s="148"/>
      <c r="CA44" s="149"/>
      <c r="CB44" s="149"/>
      <c r="CD44" s="205"/>
      <c r="CE44" s="99"/>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row>
    <row r="45" spans="1:111" ht="18" customHeight="1" x14ac:dyDescent="0.25">
      <c r="A45" s="30"/>
      <c r="B45" s="131"/>
      <c r="C45" s="215"/>
      <c r="D45" s="190"/>
      <c r="E45" s="131"/>
      <c r="F45" s="190"/>
      <c r="G45" s="131"/>
      <c r="H45" s="190"/>
      <c r="I45" s="131"/>
      <c r="J45" s="190"/>
      <c r="K45" s="131"/>
      <c r="L45" s="190"/>
      <c r="M45" s="131"/>
      <c r="N45" s="190"/>
      <c r="O45" s="131"/>
      <c r="P45" s="190"/>
      <c r="Q45" s="131"/>
      <c r="R45" s="190"/>
      <c r="S45" s="131"/>
      <c r="T45" s="190"/>
      <c r="U45" s="131"/>
      <c r="V45" s="190"/>
      <c r="W45" s="131"/>
      <c r="X45" s="190"/>
      <c r="Y45" s="131"/>
      <c r="Z45" s="190"/>
      <c r="AA45" s="131"/>
      <c r="AB45" s="190"/>
      <c r="AC45" s="131"/>
      <c r="AD45" s="190"/>
      <c r="AE45" s="131"/>
      <c r="AF45" s="190"/>
      <c r="AG45" s="131"/>
      <c r="AH45" s="190"/>
      <c r="AI45" s="131"/>
      <c r="AJ45" s="190"/>
      <c r="AK45" s="131"/>
      <c r="AL45" s="190"/>
      <c r="AM45" s="131"/>
      <c r="AN45" s="190"/>
      <c r="AO45" s="131"/>
      <c r="AP45" s="190"/>
      <c r="AQ45" s="131"/>
      <c r="AR45" s="190"/>
      <c r="AS45" s="131"/>
      <c r="AT45" s="190"/>
      <c r="AU45" s="131"/>
      <c r="AV45" s="190"/>
      <c r="AW45" s="131"/>
      <c r="AX45" s="190"/>
      <c r="AY45" s="131"/>
      <c r="AZ45" s="190"/>
      <c r="BA45" s="131"/>
      <c r="BB45" s="190"/>
      <c r="BC45" s="131"/>
      <c r="BD45" s="190"/>
      <c r="BE45" s="131"/>
      <c r="BF45" s="190"/>
      <c r="BG45" s="131"/>
      <c r="BH45" s="132"/>
      <c r="BI45" s="132"/>
      <c r="BJ45" s="132"/>
      <c r="BK45" s="132"/>
      <c r="BL45" s="132"/>
      <c r="BM45" s="106" t="str">
        <f t="shared" ref="BM45" si="57">IF(BX43="ja","Es fehlen Angaben zum Maßnahmeort!","")</f>
        <v/>
      </c>
      <c r="BN45" s="162"/>
      <c r="BO45" s="162">
        <f t="shared" ref="BO45" si="58">BO43</f>
        <v>0</v>
      </c>
      <c r="BQ45" s="170" t="s">
        <v>73</v>
      </c>
      <c r="BR45" s="99">
        <f>SUMPRODUCT(($D$16:$BF$16=Haushaltsjahr)*(D43:BF43&lt;&gt;"")*(D45:BF45=BQ45)*(D49:BF49))</f>
        <v>0</v>
      </c>
      <c r="BS45" s="118">
        <f>SUMPRODUCT(($D$16:$BF$16=Haushaltsjahr)*(D43:BF43=$BS$17)*(D45:BF45=BQ45)*(D49:BF49))</f>
        <v>0</v>
      </c>
      <c r="BT45" s="99">
        <f>SUMPRODUCT(($D$16:$BF$16=Haushaltsjahr)*(D43:BF43=$BT$17)*(D45:BF45=BQ45)*(D49:BF49))</f>
        <v>0</v>
      </c>
      <c r="BU45" s="143"/>
      <c r="BV45" s="99">
        <f t="shared" ref="BV45" si="59">IF(OR(BY43="ja",BX43="ja"),0,IF(BU43&gt;=60%,BS45+BT45,BS45))</f>
        <v>0</v>
      </c>
      <c r="BX45" s="148"/>
      <c r="BY45" s="148"/>
      <c r="CA45" s="149" t="str">
        <f>IF(CB45=FALSE,"",COUNTIFS($CB$19:CB45,"&lt;&gt;",$CB$19:CB45,"&lt;&gt;falsch"))</f>
        <v/>
      </c>
      <c r="CB45" s="149"/>
      <c r="CD45" s="205" t="s">
        <v>99</v>
      </c>
      <c r="CE45" s="99">
        <f>IF(Gesamtstunden=0,0,IF(SUM(CF45:DG45)&gt;0,1,IF(AND(BR43&gt;0,Gesamtstunden&lt;BR43),1,0)))</f>
        <v>0</v>
      </c>
      <c r="CF45" s="206">
        <f t="shared" ref="CF45:DG45" si="60">IF(CF$17="",0,IF(CF43&gt;CF$16,1,0))</f>
        <v>0</v>
      </c>
      <c r="CG45" s="206">
        <f t="shared" si="60"/>
        <v>0</v>
      </c>
      <c r="CH45" s="206">
        <f t="shared" si="60"/>
        <v>0</v>
      </c>
      <c r="CI45" s="206">
        <f t="shared" si="60"/>
        <v>0</v>
      </c>
      <c r="CJ45" s="206">
        <f t="shared" si="60"/>
        <v>0</v>
      </c>
      <c r="CK45" s="206">
        <f t="shared" si="60"/>
        <v>0</v>
      </c>
      <c r="CL45" s="206">
        <f t="shared" si="60"/>
        <v>0</v>
      </c>
      <c r="CM45" s="206">
        <f t="shared" si="60"/>
        <v>0</v>
      </c>
      <c r="CN45" s="206">
        <f t="shared" si="60"/>
        <v>0</v>
      </c>
      <c r="CO45" s="206">
        <f t="shared" si="60"/>
        <v>0</v>
      </c>
      <c r="CP45" s="206">
        <f t="shared" si="60"/>
        <v>0</v>
      </c>
      <c r="CQ45" s="206">
        <f t="shared" si="60"/>
        <v>0</v>
      </c>
      <c r="CR45" s="206">
        <f t="shared" si="60"/>
        <v>0</v>
      </c>
      <c r="CS45" s="206">
        <f t="shared" si="60"/>
        <v>0</v>
      </c>
      <c r="CT45" s="206">
        <f t="shared" si="60"/>
        <v>0</v>
      </c>
      <c r="CU45" s="206">
        <f t="shared" si="60"/>
        <v>0</v>
      </c>
      <c r="CV45" s="206">
        <f t="shared" si="60"/>
        <v>0</v>
      </c>
      <c r="CW45" s="206">
        <f t="shared" si="60"/>
        <v>0</v>
      </c>
      <c r="CX45" s="206">
        <f t="shared" si="60"/>
        <v>0</v>
      </c>
      <c r="CY45" s="206">
        <f t="shared" si="60"/>
        <v>0</v>
      </c>
      <c r="CZ45" s="206">
        <f t="shared" si="60"/>
        <v>0</v>
      </c>
      <c r="DA45" s="206">
        <f t="shared" si="60"/>
        <v>0</v>
      </c>
      <c r="DB45" s="206">
        <f t="shared" si="60"/>
        <v>0</v>
      </c>
      <c r="DC45" s="206">
        <f t="shared" si="60"/>
        <v>0</v>
      </c>
      <c r="DD45" s="206">
        <f t="shared" si="60"/>
        <v>0</v>
      </c>
      <c r="DE45" s="206">
        <f t="shared" si="60"/>
        <v>0</v>
      </c>
      <c r="DF45" s="206">
        <f t="shared" si="60"/>
        <v>0</v>
      </c>
      <c r="DG45" s="206">
        <f t="shared" si="60"/>
        <v>0</v>
      </c>
    </row>
    <row r="46" spans="1:111" ht="2.15" customHeight="1" x14ac:dyDescent="0.25">
      <c r="A46" s="30"/>
      <c r="B46" s="131"/>
      <c r="C46" s="215"/>
      <c r="D46" s="217"/>
      <c r="E46" s="218"/>
      <c r="F46" s="217"/>
      <c r="G46" s="218"/>
      <c r="H46" s="217"/>
      <c r="I46" s="218"/>
      <c r="J46" s="217"/>
      <c r="K46" s="218"/>
      <c r="L46" s="217"/>
      <c r="M46" s="218"/>
      <c r="N46" s="217"/>
      <c r="O46" s="218"/>
      <c r="P46" s="217"/>
      <c r="Q46" s="218"/>
      <c r="R46" s="217"/>
      <c r="S46" s="218"/>
      <c r="T46" s="217"/>
      <c r="U46" s="218"/>
      <c r="V46" s="217"/>
      <c r="W46" s="218"/>
      <c r="X46" s="217"/>
      <c r="Y46" s="218"/>
      <c r="Z46" s="217"/>
      <c r="AA46" s="218"/>
      <c r="AB46" s="217"/>
      <c r="AC46" s="218"/>
      <c r="AD46" s="217"/>
      <c r="AE46" s="218"/>
      <c r="AF46" s="217"/>
      <c r="AG46" s="218"/>
      <c r="AH46" s="217"/>
      <c r="AI46" s="218"/>
      <c r="AJ46" s="217"/>
      <c r="AK46" s="218"/>
      <c r="AL46" s="217"/>
      <c r="AM46" s="218"/>
      <c r="AN46" s="217"/>
      <c r="AO46" s="218"/>
      <c r="AP46" s="217"/>
      <c r="AQ46" s="218"/>
      <c r="AR46" s="217"/>
      <c r="AS46" s="218"/>
      <c r="AT46" s="217"/>
      <c r="AU46" s="218"/>
      <c r="AV46" s="217"/>
      <c r="AW46" s="218"/>
      <c r="AX46" s="217"/>
      <c r="AY46" s="218"/>
      <c r="AZ46" s="217"/>
      <c r="BA46" s="218"/>
      <c r="BB46" s="217"/>
      <c r="BC46" s="218"/>
      <c r="BD46" s="217"/>
      <c r="BE46" s="218"/>
      <c r="BF46" s="217"/>
      <c r="BG46" s="216"/>
      <c r="BH46" s="132"/>
      <c r="BI46" s="132"/>
      <c r="BJ46" s="132"/>
      <c r="BK46" s="132"/>
      <c r="BL46" s="132"/>
      <c r="BM46" s="106"/>
      <c r="BN46" s="162"/>
      <c r="BO46" s="162">
        <f t="shared" ref="BO46" si="61">BO43</f>
        <v>0</v>
      </c>
      <c r="BQ46" s="170"/>
      <c r="BR46" s="99"/>
      <c r="BS46" s="118"/>
      <c r="BT46" s="99"/>
      <c r="BU46" s="143"/>
      <c r="BV46" s="99"/>
      <c r="BX46" s="148"/>
      <c r="BY46" s="148"/>
      <c r="CA46" s="149"/>
      <c r="CB46" s="149"/>
      <c r="CD46" s="205"/>
      <c r="CE46" s="99"/>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row>
    <row r="47" spans="1:111" ht="18" customHeight="1" x14ac:dyDescent="0.25">
      <c r="A47" s="30"/>
      <c r="B47" s="119"/>
      <c r="C47" s="215"/>
      <c r="D47" s="190"/>
      <c r="E47" s="131"/>
      <c r="F47" s="190"/>
      <c r="G47" s="131"/>
      <c r="H47" s="190"/>
      <c r="I47" s="131"/>
      <c r="J47" s="190"/>
      <c r="K47" s="131"/>
      <c r="L47" s="190"/>
      <c r="M47" s="131"/>
      <c r="N47" s="190"/>
      <c r="O47" s="131"/>
      <c r="P47" s="190"/>
      <c r="Q47" s="131"/>
      <c r="R47" s="190"/>
      <c r="S47" s="131"/>
      <c r="T47" s="190"/>
      <c r="U47" s="131"/>
      <c r="V47" s="190"/>
      <c r="W47" s="131"/>
      <c r="X47" s="190"/>
      <c r="Y47" s="131"/>
      <c r="Z47" s="190"/>
      <c r="AA47" s="131"/>
      <c r="AB47" s="190"/>
      <c r="AC47" s="131"/>
      <c r="AD47" s="190"/>
      <c r="AE47" s="131"/>
      <c r="AF47" s="190"/>
      <c r="AG47" s="131"/>
      <c r="AH47" s="190"/>
      <c r="AI47" s="131"/>
      <c r="AJ47" s="190"/>
      <c r="AK47" s="131"/>
      <c r="AL47" s="190"/>
      <c r="AM47" s="131"/>
      <c r="AN47" s="190"/>
      <c r="AO47" s="131"/>
      <c r="AP47" s="190"/>
      <c r="AQ47" s="131"/>
      <c r="AR47" s="190"/>
      <c r="AS47" s="131"/>
      <c r="AT47" s="190"/>
      <c r="AU47" s="131"/>
      <c r="AV47" s="190"/>
      <c r="AW47" s="131"/>
      <c r="AX47" s="190"/>
      <c r="AY47" s="131"/>
      <c r="AZ47" s="190"/>
      <c r="BA47" s="131"/>
      <c r="BB47" s="190"/>
      <c r="BC47" s="131"/>
      <c r="BD47" s="190"/>
      <c r="BE47" s="131"/>
      <c r="BF47" s="190"/>
      <c r="BG47" s="131"/>
      <c r="BH47" s="104" t="str">
        <f>IF(OR(Gesamtstunden=0,SUM($D$16:$BF$16)=0,B43=""),"",BR43)</f>
        <v/>
      </c>
      <c r="BI47" s="104" t="str">
        <f>IF(OR(Gesamtstunden=0,SUM($D$16:$BF$16)=0,B43=""),"",BS43)</f>
        <v/>
      </c>
      <c r="BJ47" s="108" t="str">
        <f t="shared" ref="BJ47" si="62">IF(BH47="","",IF(BH47=0,0,BU43))</f>
        <v/>
      </c>
      <c r="BK47" s="104" t="str">
        <f>IF(OR(Gesamtstunden=0,SUM($D$16:$BF$16)=0,B43=""),"",BV43)</f>
        <v/>
      </c>
      <c r="BL47" s="104" t="str">
        <f>IF(OR(Gesamtstunden=0,SUM($D$16:$BF$16)=0,B43=""),"",BV45)</f>
        <v/>
      </c>
      <c r="BM47" s="106" t="str">
        <f t="shared" ref="BM47" si="63">IF(BY43="ja","Es fehlen Angaben zum Berufsfeld!","")</f>
        <v/>
      </c>
      <c r="BN47" s="162"/>
      <c r="BO47" s="162">
        <f t="shared" ref="BO47" si="64">BO43</f>
        <v>0</v>
      </c>
      <c r="BQ47" s="169"/>
      <c r="BR47" s="99"/>
      <c r="BS47" s="118"/>
      <c r="BT47" s="99"/>
      <c r="BU47" s="143"/>
      <c r="BV47" s="99"/>
      <c r="BX47" s="148"/>
      <c r="BY47" s="148"/>
      <c r="CA47" s="149" t="str">
        <f>IF(CB47=FALSE,"",COUNTIFS($CB$19:CB47,"&lt;&gt;",$CB$19:CB47,"&lt;&gt;falsch"))</f>
        <v/>
      </c>
      <c r="CB47" s="149"/>
      <c r="CD47" s="205" t="s">
        <v>100</v>
      </c>
      <c r="CE47" s="99">
        <f>IF(Gesamtstunden=0,0,IF(SUM(CF47:DG47)&gt;0,1,IF(AND(BR43&gt;0,Gesamtstunden&gt;BR43),1,0)))</f>
        <v>0</v>
      </c>
      <c r="CF47" s="206">
        <f t="shared" ref="CF47:DG47" si="65">IF(OR($B43="",CF$17=""),0,IF(CF43&lt;CF$16,1,0))</f>
        <v>0</v>
      </c>
      <c r="CG47" s="206">
        <f t="shared" si="65"/>
        <v>0</v>
      </c>
      <c r="CH47" s="206">
        <f t="shared" si="65"/>
        <v>0</v>
      </c>
      <c r="CI47" s="206">
        <f t="shared" si="65"/>
        <v>0</v>
      </c>
      <c r="CJ47" s="206">
        <f t="shared" si="65"/>
        <v>0</v>
      </c>
      <c r="CK47" s="206">
        <f t="shared" si="65"/>
        <v>0</v>
      </c>
      <c r="CL47" s="206">
        <f t="shared" si="65"/>
        <v>0</v>
      </c>
      <c r="CM47" s="206">
        <f t="shared" si="65"/>
        <v>0</v>
      </c>
      <c r="CN47" s="206">
        <f t="shared" si="65"/>
        <v>0</v>
      </c>
      <c r="CO47" s="206">
        <f t="shared" si="65"/>
        <v>0</v>
      </c>
      <c r="CP47" s="206">
        <f t="shared" si="65"/>
        <v>0</v>
      </c>
      <c r="CQ47" s="206">
        <f t="shared" si="65"/>
        <v>0</v>
      </c>
      <c r="CR47" s="206">
        <f t="shared" si="65"/>
        <v>0</v>
      </c>
      <c r="CS47" s="206">
        <f t="shared" si="65"/>
        <v>0</v>
      </c>
      <c r="CT47" s="206">
        <f t="shared" si="65"/>
        <v>0</v>
      </c>
      <c r="CU47" s="206">
        <f t="shared" si="65"/>
        <v>0</v>
      </c>
      <c r="CV47" s="206">
        <f t="shared" si="65"/>
        <v>0</v>
      </c>
      <c r="CW47" s="206">
        <f t="shared" si="65"/>
        <v>0</v>
      </c>
      <c r="CX47" s="206">
        <f t="shared" si="65"/>
        <v>0</v>
      </c>
      <c r="CY47" s="206">
        <f t="shared" si="65"/>
        <v>0</v>
      </c>
      <c r="CZ47" s="206">
        <f t="shared" si="65"/>
        <v>0</v>
      </c>
      <c r="DA47" s="206">
        <f t="shared" si="65"/>
        <v>0</v>
      </c>
      <c r="DB47" s="206">
        <f t="shared" si="65"/>
        <v>0</v>
      </c>
      <c r="DC47" s="206">
        <f t="shared" si="65"/>
        <v>0</v>
      </c>
      <c r="DD47" s="206">
        <f t="shared" si="65"/>
        <v>0</v>
      </c>
      <c r="DE47" s="206">
        <f t="shared" si="65"/>
        <v>0</v>
      </c>
      <c r="DF47" s="206">
        <f t="shared" si="65"/>
        <v>0</v>
      </c>
      <c r="DG47" s="206">
        <f t="shared" si="65"/>
        <v>0</v>
      </c>
    </row>
    <row r="48" spans="1:111" ht="2.15" customHeight="1" x14ac:dyDescent="0.25">
      <c r="A48" s="30"/>
      <c r="B48" s="119"/>
      <c r="C48" s="215"/>
      <c r="D48" s="217"/>
      <c r="E48" s="218"/>
      <c r="F48" s="217"/>
      <c r="G48" s="218"/>
      <c r="H48" s="217"/>
      <c r="I48" s="218"/>
      <c r="J48" s="217"/>
      <c r="K48" s="218"/>
      <c r="L48" s="217"/>
      <c r="M48" s="218"/>
      <c r="N48" s="217"/>
      <c r="O48" s="218"/>
      <c r="P48" s="217"/>
      <c r="Q48" s="218"/>
      <c r="R48" s="217"/>
      <c r="S48" s="218"/>
      <c r="T48" s="217"/>
      <c r="U48" s="218"/>
      <c r="V48" s="217"/>
      <c r="W48" s="218"/>
      <c r="X48" s="217"/>
      <c r="Y48" s="218"/>
      <c r="Z48" s="217"/>
      <c r="AA48" s="218"/>
      <c r="AB48" s="217"/>
      <c r="AC48" s="218"/>
      <c r="AD48" s="217"/>
      <c r="AE48" s="218"/>
      <c r="AF48" s="217"/>
      <c r="AG48" s="218"/>
      <c r="AH48" s="217"/>
      <c r="AI48" s="218"/>
      <c r="AJ48" s="217"/>
      <c r="AK48" s="218"/>
      <c r="AL48" s="217"/>
      <c r="AM48" s="218"/>
      <c r="AN48" s="217"/>
      <c r="AO48" s="218"/>
      <c r="AP48" s="217"/>
      <c r="AQ48" s="218"/>
      <c r="AR48" s="217"/>
      <c r="AS48" s="218"/>
      <c r="AT48" s="217"/>
      <c r="AU48" s="218"/>
      <c r="AV48" s="217"/>
      <c r="AW48" s="218"/>
      <c r="AX48" s="217"/>
      <c r="AY48" s="218"/>
      <c r="AZ48" s="217"/>
      <c r="BA48" s="218"/>
      <c r="BB48" s="217"/>
      <c r="BC48" s="218"/>
      <c r="BD48" s="217"/>
      <c r="BE48" s="218"/>
      <c r="BF48" s="217"/>
      <c r="BG48" s="216"/>
      <c r="BH48" s="104"/>
      <c r="BI48" s="104"/>
      <c r="BJ48" s="108"/>
      <c r="BK48" s="104"/>
      <c r="BL48" s="104"/>
      <c r="BM48" s="106"/>
      <c r="BN48" s="162"/>
      <c r="BO48" s="162">
        <f t="shared" ref="BO48" si="66">BO43</f>
        <v>0</v>
      </c>
      <c r="BQ48" s="169"/>
      <c r="BR48" s="99"/>
      <c r="BS48" s="118"/>
      <c r="BT48" s="99"/>
      <c r="BU48" s="143"/>
      <c r="BV48" s="99"/>
      <c r="BX48" s="148"/>
      <c r="BY48" s="148"/>
      <c r="CA48" s="149"/>
      <c r="CB48" s="149"/>
      <c r="CD48" s="205"/>
      <c r="CE48" s="99"/>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row>
    <row r="49" spans="1:111" ht="18" customHeight="1" x14ac:dyDescent="0.25">
      <c r="A49" s="31"/>
      <c r="B49" s="114"/>
      <c r="C49" s="215"/>
      <c r="D49" s="191"/>
      <c r="E49" s="219"/>
      <c r="F49" s="191"/>
      <c r="G49" s="219"/>
      <c r="H49" s="191"/>
      <c r="I49" s="219"/>
      <c r="J49" s="191"/>
      <c r="K49" s="219"/>
      <c r="L49" s="191"/>
      <c r="M49" s="219"/>
      <c r="N49" s="191"/>
      <c r="O49" s="219"/>
      <c r="P49" s="191"/>
      <c r="Q49" s="219"/>
      <c r="R49" s="191"/>
      <c r="S49" s="219"/>
      <c r="T49" s="191"/>
      <c r="U49" s="219"/>
      <c r="V49" s="191"/>
      <c r="W49" s="219"/>
      <c r="X49" s="191"/>
      <c r="Y49" s="219"/>
      <c r="Z49" s="191"/>
      <c r="AA49" s="219"/>
      <c r="AB49" s="191"/>
      <c r="AC49" s="219"/>
      <c r="AD49" s="191"/>
      <c r="AE49" s="219"/>
      <c r="AF49" s="191"/>
      <c r="AG49" s="219"/>
      <c r="AH49" s="191"/>
      <c r="AI49" s="219"/>
      <c r="AJ49" s="191"/>
      <c r="AK49" s="219"/>
      <c r="AL49" s="191"/>
      <c r="AM49" s="219"/>
      <c r="AN49" s="191"/>
      <c r="AO49" s="219"/>
      <c r="AP49" s="191"/>
      <c r="AQ49" s="219"/>
      <c r="AR49" s="191"/>
      <c r="AS49" s="219"/>
      <c r="AT49" s="191"/>
      <c r="AU49" s="219"/>
      <c r="AV49" s="191"/>
      <c r="AW49" s="219"/>
      <c r="AX49" s="191"/>
      <c r="AY49" s="219"/>
      <c r="AZ49" s="191"/>
      <c r="BA49" s="219"/>
      <c r="BB49" s="191"/>
      <c r="BC49" s="219"/>
      <c r="BD49" s="191"/>
      <c r="BE49" s="219"/>
      <c r="BF49" s="191"/>
      <c r="BG49" s="131"/>
      <c r="BH49" s="115"/>
      <c r="BI49" s="115"/>
      <c r="BJ49" s="116"/>
      <c r="BK49" s="115"/>
      <c r="BL49" s="115"/>
      <c r="BM49" s="141" t="str">
        <f t="shared" ref="BM49" si="67">IF(AND(CE45=1,CE47=0),"Bitte die max. Anzahl an Gesamtstunden bzw. Stunden pro Tag beachten!",IF(AND(CE45=0,CE47=1),"Es fehlen Angaben zu den Kursstunden!",IF(AND(CE45=1,CE47=1),"Bitte die max. Anzahl an Stunden pro Tag beachten!","")))</f>
        <v/>
      </c>
      <c r="BN49" s="162" t="str">
        <f t="shared" ref="BN49" si="68">IF(B43&lt;&gt;"",1,"")</f>
        <v/>
      </c>
      <c r="BO49" s="162">
        <f t="shared" ref="BO49" si="69">BO43</f>
        <v>0</v>
      </c>
      <c r="BQ49" s="169"/>
      <c r="BR49" s="99"/>
      <c r="BS49" s="118"/>
      <c r="BT49" s="99"/>
      <c r="BU49" s="143"/>
      <c r="BV49" s="99"/>
      <c r="BX49" s="147"/>
      <c r="BY49" s="147"/>
      <c r="CA49" s="149" t="str">
        <f>IF(CB49=FALSE,"",COUNTIFS($CB$19:CB49,"&lt;&gt;",$CB$19:CB49,"&lt;&gt;falsch"))</f>
        <v/>
      </c>
      <c r="CB49" s="149"/>
      <c r="CD49" s="205"/>
      <c r="CE49" s="99"/>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row>
    <row r="50" spans="1:111" ht="5.15" customHeight="1" x14ac:dyDescent="0.25">
      <c r="B50" s="221"/>
      <c r="C50" s="218"/>
      <c r="BN50" s="163"/>
      <c r="BO50" s="162"/>
      <c r="BQ50" s="169"/>
      <c r="BR50" s="99"/>
      <c r="BS50" s="118"/>
      <c r="BT50" s="99"/>
      <c r="BU50" s="143"/>
      <c r="BV50" s="99"/>
      <c r="BX50" s="146"/>
      <c r="BY50" s="146"/>
      <c r="CA50" s="149" t="str">
        <f>IF(CB50=FALSE,"",COUNTIFS($CB$19:CB50,"&lt;&gt;",$CB$19:CB50,"&lt;&gt;falsch"))</f>
        <v/>
      </c>
      <c r="CB50" s="149"/>
      <c r="CD50" s="205"/>
      <c r="CE50" s="99"/>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row>
    <row r="51" spans="1:111" ht="18" customHeight="1" x14ac:dyDescent="0.25">
      <c r="A51" s="29">
        <v>5</v>
      </c>
      <c r="B51" s="117" t="str">
        <f>VLOOKUP(A51,'Kopierhilfe TN-Daten'!$A$2:$D$31,4)</f>
        <v/>
      </c>
      <c r="C51" s="131"/>
      <c r="D51" s="189"/>
      <c r="E51" s="117"/>
      <c r="F51" s="189"/>
      <c r="G51" s="117"/>
      <c r="H51" s="189"/>
      <c r="I51" s="117"/>
      <c r="J51" s="189"/>
      <c r="K51" s="117"/>
      <c r="L51" s="189"/>
      <c r="M51" s="117"/>
      <c r="N51" s="189"/>
      <c r="O51" s="117"/>
      <c r="P51" s="189"/>
      <c r="Q51" s="117"/>
      <c r="R51" s="189"/>
      <c r="S51" s="117"/>
      <c r="T51" s="189"/>
      <c r="U51" s="117"/>
      <c r="V51" s="189"/>
      <c r="W51" s="117"/>
      <c r="X51" s="189"/>
      <c r="Y51" s="117"/>
      <c r="Z51" s="189"/>
      <c r="AA51" s="117"/>
      <c r="AB51" s="189"/>
      <c r="AC51" s="117"/>
      <c r="AD51" s="189"/>
      <c r="AE51" s="117"/>
      <c r="AF51" s="189"/>
      <c r="AG51" s="117"/>
      <c r="AH51" s="189"/>
      <c r="AI51" s="117"/>
      <c r="AJ51" s="189"/>
      <c r="AK51" s="117"/>
      <c r="AL51" s="189"/>
      <c r="AM51" s="117"/>
      <c r="AN51" s="189"/>
      <c r="AO51" s="117"/>
      <c r="AP51" s="189"/>
      <c r="AQ51" s="117"/>
      <c r="AR51" s="189"/>
      <c r="AS51" s="117"/>
      <c r="AT51" s="189"/>
      <c r="AU51" s="117"/>
      <c r="AV51" s="189"/>
      <c r="AW51" s="117"/>
      <c r="AX51" s="189"/>
      <c r="AY51" s="117"/>
      <c r="AZ51" s="189"/>
      <c r="BA51" s="117"/>
      <c r="BB51" s="189"/>
      <c r="BC51" s="117"/>
      <c r="BD51" s="189"/>
      <c r="BE51" s="117"/>
      <c r="BF51" s="189"/>
      <c r="BG51" s="131"/>
      <c r="BH51" s="105"/>
      <c r="BI51" s="105"/>
      <c r="BJ51" s="105"/>
      <c r="BK51" s="105"/>
      <c r="BL51" s="105"/>
      <c r="BM51" s="106" t="str">
        <f t="shared" ref="BM51" si="70">IF(AND(B51="",BR51&gt;0),"Bitte den Namen der Schülerin/des Schülers erfassen!","")</f>
        <v/>
      </c>
      <c r="BN51" s="162"/>
      <c r="BO51" s="162">
        <f t="shared" ref="BO51" si="71">IF(OR(BM51&lt;&gt;"",BM53&lt;&gt;"",BM55&lt;&gt;"",BM57&lt;&gt;""),1,0)</f>
        <v>0</v>
      </c>
      <c r="BQ51" s="169"/>
      <c r="BR51" s="99">
        <f>SUMPRODUCT(($D$16:$BF$16=Haushaltsjahr)*(D51:BF51&lt;&gt;"")*(D57:BF57))</f>
        <v>0</v>
      </c>
      <c r="BS51" s="118">
        <f>SUMPRODUCT(($D$16:$BF$16=Haushaltsjahr)*(D51:BF51=$BS$17)*(D57:BF57))</f>
        <v>0</v>
      </c>
      <c r="BT51" s="99">
        <f>SUMPRODUCT(($D$16:$BF$16=Haushaltsjahr)*(D51:BF51=$BT$17)*(D57:BF57))</f>
        <v>0</v>
      </c>
      <c r="BU51" s="143">
        <f t="shared" ref="BU51" si="72">IF(BR51=0,0,ROUND(BS51/BR51,4))</f>
        <v>0</v>
      </c>
      <c r="BV51" s="99">
        <f t="shared" ref="BV51" si="73">IF(BY51="ja",0,IF(BU51&gt;=60%,BS51+BT51,BS51))</f>
        <v>0</v>
      </c>
      <c r="BX51" s="148" t="str">
        <f t="shared" ref="BX51" si="74">IF(SUMPRODUCT((D51:BF51=$BS$17)*(D53:BF53="")*($D$16:$BF$16&lt;&gt;0))&gt;0,"ja",
IF(SUMPRODUCT((D51:BF51=$BT$17)*(D53:BF53="")*($D$16:$BF$16&lt;&gt;0))&gt;0,"ja","nein"))</f>
        <v>nein</v>
      </c>
      <c r="BY51" s="148" t="str">
        <f t="shared" ref="BY51" si="75">IF(SUMPRODUCT((D51:BF51=$BS$17)*(D55:BF55="")*($D$16:$BF$16&lt;&gt;0))&gt;0,"ja",
IF(SUMPRODUCT((D51:BF51=$BT$17)*(D55:BF55="")*($D$16:$BF$16&lt;&gt;0))&gt;0,"ja","nein"))</f>
        <v>nein</v>
      </c>
      <c r="CA51" s="149" t="str">
        <f>IF(CB51=FALSE,"",COUNTIFS($CB$19:CB51,"&lt;&gt;",$CB$19:CB51,"&lt;&gt;falsch"))</f>
        <v/>
      </c>
      <c r="CB51" s="149" t="b">
        <f t="shared" ref="CB51" si="76">IF(BR53&gt;0,B51,FALSE)</f>
        <v>0</v>
      </c>
      <c r="CD51" s="205" t="s">
        <v>98</v>
      </c>
      <c r="CE51" s="99"/>
      <c r="CF51" s="118">
        <f t="shared" ref="CF51:DG51" si="77">IF(CF$17="",0,SUMPRODUCT(($D51:$BF51&lt;&gt;"")*($D57:$BF57)*($D$17:$BF$17=CF$17)))</f>
        <v>0</v>
      </c>
      <c r="CG51" s="118">
        <f t="shared" si="77"/>
        <v>0</v>
      </c>
      <c r="CH51" s="118">
        <f t="shared" si="77"/>
        <v>0</v>
      </c>
      <c r="CI51" s="118">
        <f t="shared" si="77"/>
        <v>0</v>
      </c>
      <c r="CJ51" s="118">
        <f t="shared" si="77"/>
        <v>0</v>
      </c>
      <c r="CK51" s="118">
        <f t="shared" si="77"/>
        <v>0</v>
      </c>
      <c r="CL51" s="118">
        <f t="shared" si="77"/>
        <v>0</v>
      </c>
      <c r="CM51" s="118">
        <f t="shared" si="77"/>
        <v>0</v>
      </c>
      <c r="CN51" s="118">
        <f t="shared" si="77"/>
        <v>0</v>
      </c>
      <c r="CO51" s="118">
        <f t="shared" si="77"/>
        <v>0</v>
      </c>
      <c r="CP51" s="118">
        <f t="shared" si="77"/>
        <v>0</v>
      </c>
      <c r="CQ51" s="118">
        <f t="shared" si="77"/>
        <v>0</v>
      </c>
      <c r="CR51" s="118">
        <f t="shared" si="77"/>
        <v>0</v>
      </c>
      <c r="CS51" s="118">
        <f t="shared" si="77"/>
        <v>0</v>
      </c>
      <c r="CT51" s="118">
        <f t="shared" si="77"/>
        <v>0</v>
      </c>
      <c r="CU51" s="118">
        <f t="shared" si="77"/>
        <v>0</v>
      </c>
      <c r="CV51" s="118">
        <f t="shared" si="77"/>
        <v>0</v>
      </c>
      <c r="CW51" s="118">
        <f t="shared" si="77"/>
        <v>0</v>
      </c>
      <c r="CX51" s="118">
        <f t="shared" si="77"/>
        <v>0</v>
      </c>
      <c r="CY51" s="118">
        <f t="shared" si="77"/>
        <v>0</v>
      </c>
      <c r="CZ51" s="118">
        <f t="shared" si="77"/>
        <v>0</v>
      </c>
      <c r="DA51" s="118">
        <f t="shared" si="77"/>
        <v>0</v>
      </c>
      <c r="DB51" s="118">
        <f t="shared" si="77"/>
        <v>0</v>
      </c>
      <c r="DC51" s="118">
        <f t="shared" si="77"/>
        <v>0</v>
      </c>
      <c r="DD51" s="118">
        <f t="shared" si="77"/>
        <v>0</v>
      </c>
      <c r="DE51" s="118">
        <f t="shared" si="77"/>
        <v>0</v>
      </c>
      <c r="DF51" s="118">
        <f t="shared" si="77"/>
        <v>0</v>
      </c>
      <c r="DG51" s="118">
        <f t="shared" si="77"/>
        <v>0</v>
      </c>
    </row>
    <row r="52" spans="1:111" ht="2.15" customHeight="1" x14ac:dyDescent="0.25">
      <c r="A52" s="30"/>
      <c r="B52" s="131"/>
      <c r="C52" s="215"/>
      <c r="D52" s="217"/>
      <c r="E52" s="218"/>
      <c r="F52" s="217"/>
      <c r="G52" s="218"/>
      <c r="H52" s="217"/>
      <c r="I52" s="218"/>
      <c r="J52" s="217"/>
      <c r="K52" s="218"/>
      <c r="L52" s="217"/>
      <c r="M52" s="218"/>
      <c r="N52" s="217"/>
      <c r="O52" s="218"/>
      <c r="P52" s="217"/>
      <c r="Q52" s="218"/>
      <c r="R52" s="217"/>
      <c r="S52" s="218"/>
      <c r="T52" s="217"/>
      <c r="U52" s="218"/>
      <c r="V52" s="217"/>
      <c r="W52" s="218"/>
      <c r="X52" s="217"/>
      <c r="Y52" s="218"/>
      <c r="Z52" s="217"/>
      <c r="AA52" s="218"/>
      <c r="AB52" s="217"/>
      <c r="AC52" s="218"/>
      <c r="AD52" s="217"/>
      <c r="AE52" s="218"/>
      <c r="AF52" s="217"/>
      <c r="AG52" s="218"/>
      <c r="AH52" s="217"/>
      <c r="AI52" s="218"/>
      <c r="AJ52" s="217"/>
      <c r="AK52" s="218"/>
      <c r="AL52" s="217"/>
      <c r="AM52" s="218"/>
      <c r="AN52" s="217"/>
      <c r="AO52" s="218"/>
      <c r="AP52" s="217"/>
      <c r="AQ52" s="218"/>
      <c r="AR52" s="217"/>
      <c r="AS52" s="218"/>
      <c r="AT52" s="217"/>
      <c r="AU52" s="218"/>
      <c r="AV52" s="217"/>
      <c r="AW52" s="218"/>
      <c r="AX52" s="217"/>
      <c r="AY52" s="218"/>
      <c r="AZ52" s="217"/>
      <c r="BA52" s="218"/>
      <c r="BB52" s="217"/>
      <c r="BC52" s="218"/>
      <c r="BD52" s="217"/>
      <c r="BE52" s="218"/>
      <c r="BF52" s="217"/>
      <c r="BG52" s="216"/>
      <c r="BH52" s="132"/>
      <c r="BI52" s="132"/>
      <c r="BJ52" s="132"/>
      <c r="BK52" s="132"/>
      <c r="BL52" s="132"/>
      <c r="BM52" s="106"/>
      <c r="BN52" s="162"/>
      <c r="BO52" s="162">
        <f t="shared" ref="BO52" si="78">BO51</f>
        <v>0</v>
      </c>
      <c r="BQ52" s="169"/>
      <c r="BR52" s="99"/>
      <c r="BS52" s="118"/>
      <c r="BT52" s="99"/>
      <c r="BU52" s="143"/>
      <c r="BV52" s="99"/>
      <c r="BX52" s="148"/>
      <c r="BY52" s="148"/>
      <c r="CA52" s="149"/>
      <c r="CB52" s="149"/>
      <c r="CD52" s="205"/>
      <c r="CE52" s="99"/>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row>
    <row r="53" spans="1:111" ht="18" customHeight="1" x14ac:dyDescent="0.25">
      <c r="A53" s="30"/>
      <c r="B53" s="131"/>
      <c r="C53" s="215"/>
      <c r="D53" s="190"/>
      <c r="E53" s="131"/>
      <c r="F53" s="190"/>
      <c r="G53" s="131"/>
      <c r="H53" s="190"/>
      <c r="I53" s="131"/>
      <c r="J53" s="190"/>
      <c r="K53" s="131"/>
      <c r="L53" s="190"/>
      <c r="M53" s="131"/>
      <c r="N53" s="190"/>
      <c r="O53" s="131"/>
      <c r="P53" s="190"/>
      <c r="Q53" s="131"/>
      <c r="R53" s="190"/>
      <c r="S53" s="131"/>
      <c r="T53" s="190"/>
      <c r="U53" s="131"/>
      <c r="V53" s="190"/>
      <c r="W53" s="131"/>
      <c r="X53" s="190"/>
      <c r="Y53" s="131"/>
      <c r="Z53" s="190"/>
      <c r="AA53" s="131"/>
      <c r="AB53" s="190"/>
      <c r="AC53" s="131"/>
      <c r="AD53" s="190"/>
      <c r="AE53" s="131"/>
      <c r="AF53" s="190"/>
      <c r="AG53" s="131"/>
      <c r="AH53" s="190"/>
      <c r="AI53" s="131"/>
      <c r="AJ53" s="190"/>
      <c r="AK53" s="131"/>
      <c r="AL53" s="190"/>
      <c r="AM53" s="131"/>
      <c r="AN53" s="190"/>
      <c r="AO53" s="131"/>
      <c r="AP53" s="190"/>
      <c r="AQ53" s="131"/>
      <c r="AR53" s="190"/>
      <c r="AS53" s="131"/>
      <c r="AT53" s="190"/>
      <c r="AU53" s="131"/>
      <c r="AV53" s="190"/>
      <c r="AW53" s="131"/>
      <c r="AX53" s="190"/>
      <c r="AY53" s="131"/>
      <c r="AZ53" s="190"/>
      <c r="BA53" s="131"/>
      <c r="BB53" s="190"/>
      <c r="BC53" s="131"/>
      <c r="BD53" s="190"/>
      <c r="BE53" s="131"/>
      <c r="BF53" s="190"/>
      <c r="BG53" s="131"/>
      <c r="BH53" s="132"/>
      <c r="BI53" s="132"/>
      <c r="BJ53" s="132"/>
      <c r="BK53" s="132"/>
      <c r="BL53" s="132"/>
      <c r="BM53" s="106" t="str">
        <f t="shared" ref="BM53" si="79">IF(BX51="ja","Es fehlen Angaben zum Maßnahmeort!","")</f>
        <v/>
      </c>
      <c r="BN53" s="162"/>
      <c r="BO53" s="162">
        <f t="shared" ref="BO53" si="80">BO51</f>
        <v>0</v>
      </c>
      <c r="BQ53" s="170" t="s">
        <v>73</v>
      </c>
      <c r="BR53" s="99">
        <f>SUMPRODUCT(($D$16:$BF$16=Haushaltsjahr)*(D51:BF51&lt;&gt;"")*(D53:BF53=BQ53)*(D57:BF57))</f>
        <v>0</v>
      </c>
      <c r="BS53" s="118">
        <f>SUMPRODUCT(($D$16:$BF$16=Haushaltsjahr)*(D51:BF51=$BS$17)*(D53:BF53=BQ53)*(D57:BF57))</f>
        <v>0</v>
      </c>
      <c r="BT53" s="99">
        <f>SUMPRODUCT(($D$16:$BF$16=Haushaltsjahr)*(D51:BF51=$BT$17)*(D53:BF53=BQ53)*(D57:BF57))</f>
        <v>0</v>
      </c>
      <c r="BU53" s="143"/>
      <c r="BV53" s="99">
        <f t="shared" ref="BV53" si="81">IF(OR(BY51="ja",BX51="ja"),0,IF(BU51&gt;=60%,BS53+BT53,BS53))</f>
        <v>0</v>
      </c>
      <c r="BX53" s="148"/>
      <c r="BY53" s="148"/>
      <c r="CA53" s="149" t="str">
        <f>IF(CB53=FALSE,"",COUNTIFS($CB$19:CB53,"&lt;&gt;",$CB$19:CB53,"&lt;&gt;falsch"))</f>
        <v/>
      </c>
      <c r="CB53" s="149"/>
      <c r="CD53" s="205" t="s">
        <v>99</v>
      </c>
      <c r="CE53" s="99">
        <f>IF(Gesamtstunden=0,0,IF(SUM(CF53:DG53)&gt;0,1,IF(AND(BR51&gt;0,Gesamtstunden&lt;BR51),1,0)))</f>
        <v>0</v>
      </c>
      <c r="CF53" s="206">
        <f t="shared" ref="CF53:DG53" si="82">IF(CF$17="",0,IF(CF51&gt;CF$16,1,0))</f>
        <v>0</v>
      </c>
      <c r="CG53" s="206">
        <f t="shared" si="82"/>
        <v>0</v>
      </c>
      <c r="CH53" s="206">
        <f t="shared" si="82"/>
        <v>0</v>
      </c>
      <c r="CI53" s="206">
        <f t="shared" si="82"/>
        <v>0</v>
      </c>
      <c r="CJ53" s="206">
        <f t="shared" si="82"/>
        <v>0</v>
      </c>
      <c r="CK53" s="206">
        <f t="shared" si="82"/>
        <v>0</v>
      </c>
      <c r="CL53" s="206">
        <f t="shared" si="82"/>
        <v>0</v>
      </c>
      <c r="CM53" s="206">
        <f t="shared" si="82"/>
        <v>0</v>
      </c>
      <c r="CN53" s="206">
        <f t="shared" si="82"/>
        <v>0</v>
      </c>
      <c r="CO53" s="206">
        <f t="shared" si="82"/>
        <v>0</v>
      </c>
      <c r="CP53" s="206">
        <f t="shared" si="82"/>
        <v>0</v>
      </c>
      <c r="CQ53" s="206">
        <f t="shared" si="82"/>
        <v>0</v>
      </c>
      <c r="CR53" s="206">
        <f t="shared" si="82"/>
        <v>0</v>
      </c>
      <c r="CS53" s="206">
        <f t="shared" si="82"/>
        <v>0</v>
      </c>
      <c r="CT53" s="206">
        <f t="shared" si="82"/>
        <v>0</v>
      </c>
      <c r="CU53" s="206">
        <f t="shared" si="82"/>
        <v>0</v>
      </c>
      <c r="CV53" s="206">
        <f t="shared" si="82"/>
        <v>0</v>
      </c>
      <c r="CW53" s="206">
        <f t="shared" si="82"/>
        <v>0</v>
      </c>
      <c r="CX53" s="206">
        <f t="shared" si="82"/>
        <v>0</v>
      </c>
      <c r="CY53" s="206">
        <f t="shared" si="82"/>
        <v>0</v>
      </c>
      <c r="CZ53" s="206">
        <f t="shared" si="82"/>
        <v>0</v>
      </c>
      <c r="DA53" s="206">
        <f t="shared" si="82"/>
        <v>0</v>
      </c>
      <c r="DB53" s="206">
        <f t="shared" si="82"/>
        <v>0</v>
      </c>
      <c r="DC53" s="206">
        <f t="shared" si="82"/>
        <v>0</v>
      </c>
      <c r="DD53" s="206">
        <f t="shared" si="82"/>
        <v>0</v>
      </c>
      <c r="DE53" s="206">
        <f t="shared" si="82"/>
        <v>0</v>
      </c>
      <c r="DF53" s="206">
        <f t="shared" si="82"/>
        <v>0</v>
      </c>
      <c r="DG53" s="206">
        <f t="shared" si="82"/>
        <v>0</v>
      </c>
    </row>
    <row r="54" spans="1:111" ht="2.15" customHeight="1" x14ac:dyDescent="0.25">
      <c r="A54" s="30"/>
      <c r="B54" s="131"/>
      <c r="C54" s="215"/>
      <c r="D54" s="217"/>
      <c r="E54" s="218"/>
      <c r="F54" s="217"/>
      <c r="G54" s="218"/>
      <c r="H54" s="217"/>
      <c r="I54" s="218"/>
      <c r="J54" s="217"/>
      <c r="K54" s="218"/>
      <c r="L54" s="217"/>
      <c r="M54" s="218"/>
      <c r="N54" s="217"/>
      <c r="O54" s="218"/>
      <c r="P54" s="217"/>
      <c r="Q54" s="218"/>
      <c r="R54" s="217"/>
      <c r="S54" s="218"/>
      <c r="T54" s="217"/>
      <c r="U54" s="218"/>
      <c r="V54" s="217"/>
      <c r="W54" s="218"/>
      <c r="X54" s="217"/>
      <c r="Y54" s="218"/>
      <c r="Z54" s="217"/>
      <c r="AA54" s="218"/>
      <c r="AB54" s="217"/>
      <c r="AC54" s="218"/>
      <c r="AD54" s="217"/>
      <c r="AE54" s="218"/>
      <c r="AF54" s="217"/>
      <c r="AG54" s="218"/>
      <c r="AH54" s="217"/>
      <c r="AI54" s="218"/>
      <c r="AJ54" s="217"/>
      <c r="AK54" s="218"/>
      <c r="AL54" s="217"/>
      <c r="AM54" s="218"/>
      <c r="AN54" s="217"/>
      <c r="AO54" s="218"/>
      <c r="AP54" s="217"/>
      <c r="AQ54" s="218"/>
      <c r="AR54" s="217"/>
      <c r="AS54" s="218"/>
      <c r="AT54" s="217"/>
      <c r="AU54" s="218"/>
      <c r="AV54" s="217"/>
      <c r="AW54" s="218"/>
      <c r="AX54" s="217"/>
      <c r="AY54" s="218"/>
      <c r="AZ54" s="217"/>
      <c r="BA54" s="218"/>
      <c r="BB54" s="217"/>
      <c r="BC54" s="218"/>
      <c r="BD54" s="217"/>
      <c r="BE54" s="218"/>
      <c r="BF54" s="217"/>
      <c r="BG54" s="216"/>
      <c r="BH54" s="132"/>
      <c r="BI54" s="132"/>
      <c r="BJ54" s="132"/>
      <c r="BK54" s="132"/>
      <c r="BL54" s="132"/>
      <c r="BM54" s="106"/>
      <c r="BN54" s="162"/>
      <c r="BO54" s="162">
        <f t="shared" ref="BO54" si="83">BO51</f>
        <v>0</v>
      </c>
      <c r="BQ54" s="170"/>
      <c r="BR54" s="99"/>
      <c r="BS54" s="118"/>
      <c r="BT54" s="99"/>
      <c r="BU54" s="143"/>
      <c r="BV54" s="99"/>
      <c r="BX54" s="148"/>
      <c r="BY54" s="148"/>
      <c r="CA54" s="149"/>
      <c r="CB54" s="149"/>
      <c r="CD54" s="205"/>
      <c r="CE54" s="99"/>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row>
    <row r="55" spans="1:111" ht="18" customHeight="1" x14ac:dyDescent="0.25">
      <c r="A55" s="30"/>
      <c r="B55" s="119"/>
      <c r="C55" s="215"/>
      <c r="D55" s="190"/>
      <c r="E55" s="131"/>
      <c r="F55" s="190"/>
      <c r="G55" s="131"/>
      <c r="H55" s="190"/>
      <c r="I55" s="131"/>
      <c r="J55" s="190"/>
      <c r="K55" s="131"/>
      <c r="L55" s="190"/>
      <c r="M55" s="131"/>
      <c r="N55" s="190"/>
      <c r="O55" s="131"/>
      <c r="P55" s="190"/>
      <c r="Q55" s="131"/>
      <c r="R55" s="190"/>
      <c r="S55" s="131"/>
      <c r="T55" s="190"/>
      <c r="U55" s="131"/>
      <c r="V55" s="190"/>
      <c r="W55" s="131"/>
      <c r="X55" s="190"/>
      <c r="Y55" s="131"/>
      <c r="Z55" s="190"/>
      <c r="AA55" s="131"/>
      <c r="AB55" s="190"/>
      <c r="AC55" s="131"/>
      <c r="AD55" s="190"/>
      <c r="AE55" s="131"/>
      <c r="AF55" s="190"/>
      <c r="AG55" s="131"/>
      <c r="AH55" s="190"/>
      <c r="AI55" s="131"/>
      <c r="AJ55" s="190"/>
      <c r="AK55" s="131"/>
      <c r="AL55" s="190"/>
      <c r="AM55" s="131"/>
      <c r="AN55" s="190"/>
      <c r="AO55" s="131"/>
      <c r="AP55" s="190"/>
      <c r="AQ55" s="131"/>
      <c r="AR55" s="190"/>
      <c r="AS55" s="131"/>
      <c r="AT55" s="190"/>
      <c r="AU55" s="131"/>
      <c r="AV55" s="190"/>
      <c r="AW55" s="131"/>
      <c r="AX55" s="190"/>
      <c r="AY55" s="131"/>
      <c r="AZ55" s="190"/>
      <c r="BA55" s="131"/>
      <c r="BB55" s="190"/>
      <c r="BC55" s="131"/>
      <c r="BD55" s="190"/>
      <c r="BE55" s="131"/>
      <c r="BF55" s="190"/>
      <c r="BG55" s="131"/>
      <c r="BH55" s="104" t="str">
        <f>IF(OR(Gesamtstunden=0,SUM($D$16:$BF$16)=0,B51=""),"",BR51)</f>
        <v/>
      </c>
      <c r="BI55" s="104" t="str">
        <f>IF(OR(Gesamtstunden=0,SUM($D$16:$BF$16)=0,B51=""),"",BS51)</f>
        <v/>
      </c>
      <c r="BJ55" s="108" t="str">
        <f t="shared" ref="BJ55" si="84">IF(BH55="","",IF(BH55=0,0,BU51))</f>
        <v/>
      </c>
      <c r="BK55" s="104" t="str">
        <f>IF(OR(Gesamtstunden=0,SUM($D$16:$BF$16)=0,B51=""),"",BV51)</f>
        <v/>
      </c>
      <c r="BL55" s="104" t="str">
        <f>IF(OR(Gesamtstunden=0,SUM($D$16:$BF$16)=0,B51=""),"",BV53)</f>
        <v/>
      </c>
      <c r="BM55" s="106" t="str">
        <f t="shared" ref="BM55" si="85">IF(BY51="ja","Es fehlen Angaben zum Berufsfeld!","")</f>
        <v/>
      </c>
      <c r="BN55" s="162"/>
      <c r="BO55" s="162">
        <f t="shared" ref="BO55" si="86">BO51</f>
        <v>0</v>
      </c>
      <c r="BQ55" s="169"/>
      <c r="BR55" s="99"/>
      <c r="BS55" s="118"/>
      <c r="BT55" s="99"/>
      <c r="BU55" s="143"/>
      <c r="BV55" s="99"/>
      <c r="BX55" s="148"/>
      <c r="BY55" s="148"/>
      <c r="CA55" s="149" t="str">
        <f>IF(CB55=FALSE,"",COUNTIFS($CB$19:CB55,"&lt;&gt;",$CB$19:CB55,"&lt;&gt;falsch"))</f>
        <v/>
      </c>
      <c r="CB55" s="149"/>
      <c r="CD55" s="205" t="s">
        <v>100</v>
      </c>
      <c r="CE55" s="99">
        <f>IF(Gesamtstunden=0,0,IF(SUM(CF55:DG55)&gt;0,1,IF(AND(BR51&gt;0,Gesamtstunden&gt;BR51),1,0)))</f>
        <v>0</v>
      </c>
      <c r="CF55" s="206">
        <f t="shared" ref="CF55:DG55" si="87">IF(OR($B51="",CF$17=""),0,IF(CF51&lt;CF$16,1,0))</f>
        <v>0</v>
      </c>
      <c r="CG55" s="206">
        <f t="shared" si="87"/>
        <v>0</v>
      </c>
      <c r="CH55" s="206">
        <f t="shared" si="87"/>
        <v>0</v>
      </c>
      <c r="CI55" s="206">
        <f t="shared" si="87"/>
        <v>0</v>
      </c>
      <c r="CJ55" s="206">
        <f t="shared" si="87"/>
        <v>0</v>
      </c>
      <c r="CK55" s="206">
        <f t="shared" si="87"/>
        <v>0</v>
      </c>
      <c r="CL55" s="206">
        <f t="shared" si="87"/>
        <v>0</v>
      </c>
      <c r="CM55" s="206">
        <f t="shared" si="87"/>
        <v>0</v>
      </c>
      <c r="CN55" s="206">
        <f t="shared" si="87"/>
        <v>0</v>
      </c>
      <c r="CO55" s="206">
        <f t="shared" si="87"/>
        <v>0</v>
      </c>
      <c r="CP55" s="206">
        <f t="shared" si="87"/>
        <v>0</v>
      </c>
      <c r="CQ55" s="206">
        <f t="shared" si="87"/>
        <v>0</v>
      </c>
      <c r="CR55" s="206">
        <f t="shared" si="87"/>
        <v>0</v>
      </c>
      <c r="CS55" s="206">
        <f t="shared" si="87"/>
        <v>0</v>
      </c>
      <c r="CT55" s="206">
        <f t="shared" si="87"/>
        <v>0</v>
      </c>
      <c r="CU55" s="206">
        <f t="shared" si="87"/>
        <v>0</v>
      </c>
      <c r="CV55" s="206">
        <f t="shared" si="87"/>
        <v>0</v>
      </c>
      <c r="CW55" s="206">
        <f t="shared" si="87"/>
        <v>0</v>
      </c>
      <c r="CX55" s="206">
        <f t="shared" si="87"/>
        <v>0</v>
      </c>
      <c r="CY55" s="206">
        <f t="shared" si="87"/>
        <v>0</v>
      </c>
      <c r="CZ55" s="206">
        <f t="shared" si="87"/>
        <v>0</v>
      </c>
      <c r="DA55" s="206">
        <f t="shared" si="87"/>
        <v>0</v>
      </c>
      <c r="DB55" s="206">
        <f t="shared" si="87"/>
        <v>0</v>
      </c>
      <c r="DC55" s="206">
        <f t="shared" si="87"/>
        <v>0</v>
      </c>
      <c r="DD55" s="206">
        <f t="shared" si="87"/>
        <v>0</v>
      </c>
      <c r="DE55" s="206">
        <f t="shared" si="87"/>
        <v>0</v>
      </c>
      <c r="DF55" s="206">
        <f t="shared" si="87"/>
        <v>0</v>
      </c>
      <c r="DG55" s="206">
        <f t="shared" si="87"/>
        <v>0</v>
      </c>
    </row>
    <row r="56" spans="1:111" ht="2.15" customHeight="1" x14ac:dyDescent="0.25">
      <c r="A56" s="30"/>
      <c r="B56" s="119"/>
      <c r="C56" s="215"/>
      <c r="D56" s="217"/>
      <c r="E56" s="218"/>
      <c r="F56" s="217"/>
      <c r="G56" s="218"/>
      <c r="H56" s="217"/>
      <c r="I56" s="218"/>
      <c r="J56" s="217"/>
      <c r="K56" s="218"/>
      <c r="L56" s="217"/>
      <c r="M56" s="218"/>
      <c r="N56" s="217"/>
      <c r="O56" s="218"/>
      <c r="P56" s="217"/>
      <c r="Q56" s="218"/>
      <c r="R56" s="217"/>
      <c r="S56" s="218"/>
      <c r="T56" s="217"/>
      <c r="U56" s="218"/>
      <c r="V56" s="217"/>
      <c r="W56" s="218"/>
      <c r="X56" s="217"/>
      <c r="Y56" s="218"/>
      <c r="Z56" s="217"/>
      <c r="AA56" s="218"/>
      <c r="AB56" s="217"/>
      <c r="AC56" s="218"/>
      <c r="AD56" s="217"/>
      <c r="AE56" s="218"/>
      <c r="AF56" s="217"/>
      <c r="AG56" s="218"/>
      <c r="AH56" s="217"/>
      <c r="AI56" s="218"/>
      <c r="AJ56" s="217"/>
      <c r="AK56" s="218"/>
      <c r="AL56" s="217"/>
      <c r="AM56" s="218"/>
      <c r="AN56" s="217"/>
      <c r="AO56" s="218"/>
      <c r="AP56" s="217"/>
      <c r="AQ56" s="218"/>
      <c r="AR56" s="217"/>
      <c r="AS56" s="218"/>
      <c r="AT56" s="217"/>
      <c r="AU56" s="218"/>
      <c r="AV56" s="217"/>
      <c r="AW56" s="218"/>
      <c r="AX56" s="217"/>
      <c r="AY56" s="218"/>
      <c r="AZ56" s="217"/>
      <c r="BA56" s="218"/>
      <c r="BB56" s="217"/>
      <c r="BC56" s="218"/>
      <c r="BD56" s="217"/>
      <c r="BE56" s="218"/>
      <c r="BF56" s="217"/>
      <c r="BG56" s="216"/>
      <c r="BH56" s="104"/>
      <c r="BI56" s="104"/>
      <c r="BJ56" s="108"/>
      <c r="BK56" s="104"/>
      <c r="BL56" s="104"/>
      <c r="BM56" s="106"/>
      <c r="BN56" s="162"/>
      <c r="BO56" s="162">
        <f t="shared" ref="BO56" si="88">BO51</f>
        <v>0</v>
      </c>
      <c r="BQ56" s="169"/>
      <c r="BR56" s="99"/>
      <c r="BS56" s="118"/>
      <c r="BT56" s="99"/>
      <c r="BU56" s="143"/>
      <c r="BV56" s="99"/>
      <c r="BX56" s="148"/>
      <c r="BY56" s="148"/>
      <c r="CA56" s="149"/>
      <c r="CB56" s="149"/>
      <c r="CD56" s="205"/>
      <c r="CE56" s="99"/>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row>
    <row r="57" spans="1:111" ht="18" customHeight="1" x14ac:dyDescent="0.25">
      <c r="A57" s="31"/>
      <c r="B57" s="114"/>
      <c r="C57" s="215"/>
      <c r="D57" s="191"/>
      <c r="E57" s="219"/>
      <c r="F57" s="191"/>
      <c r="G57" s="219"/>
      <c r="H57" s="191"/>
      <c r="I57" s="219"/>
      <c r="J57" s="191"/>
      <c r="K57" s="219"/>
      <c r="L57" s="191"/>
      <c r="M57" s="219"/>
      <c r="N57" s="191"/>
      <c r="O57" s="219"/>
      <c r="P57" s="191"/>
      <c r="Q57" s="219"/>
      <c r="R57" s="191"/>
      <c r="S57" s="219"/>
      <c r="T57" s="191"/>
      <c r="U57" s="219"/>
      <c r="V57" s="191"/>
      <c r="W57" s="219"/>
      <c r="X57" s="191"/>
      <c r="Y57" s="219"/>
      <c r="Z57" s="191"/>
      <c r="AA57" s="219"/>
      <c r="AB57" s="191"/>
      <c r="AC57" s="219"/>
      <c r="AD57" s="191"/>
      <c r="AE57" s="219"/>
      <c r="AF57" s="191"/>
      <c r="AG57" s="219"/>
      <c r="AH57" s="191"/>
      <c r="AI57" s="219"/>
      <c r="AJ57" s="191"/>
      <c r="AK57" s="219"/>
      <c r="AL57" s="191"/>
      <c r="AM57" s="219"/>
      <c r="AN57" s="191"/>
      <c r="AO57" s="219"/>
      <c r="AP57" s="191"/>
      <c r="AQ57" s="219"/>
      <c r="AR57" s="191"/>
      <c r="AS57" s="219"/>
      <c r="AT57" s="191"/>
      <c r="AU57" s="219"/>
      <c r="AV57" s="191"/>
      <c r="AW57" s="219"/>
      <c r="AX57" s="191"/>
      <c r="AY57" s="219"/>
      <c r="AZ57" s="191"/>
      <c r="BA57" s="219"/>
      <c r="BB57" s="191"/>
      <c r="BC57" s="219"/>
      <c r="BD57" s="191"/>
      <c r="BE57" s="219"/>
      <c r="BF57" s="191"/>
      <c r="BG57" s="131"/>
      <c r="BH57" s="115"/>
      <c r="BI57" s="115"/>
      <c r="BJ57" s="116"/>
      <c r="BK57" s="115"/>
      <c r="BL57" s="115"/>
      <c r="BM57" s="141" t="str">
        <f t="shared" ref="BM57" si="89">IF(AND(CE53=1,CE55=0),"Bitte die max. Anzahl an Gesamtstunden bzw. Stunden pro Tag beachten!",IF(AND(CE53=0,CE55=1),"Es fehlen Angaben zu den Kursstunden!",IF(AND(CE53=1,CE55=1),"Bitte die max. Anzahl an Stunden pro Tag beachten!","")))</f>
        <v/>
      </c>
      <c r="BN57" s="162" t="str">
        <f t="shared" ref="BN57" si="90">IF(B51&lt;&gt;"",1,"")</f>
        <v/>
      </c>
      <c r="BO57" s="162">
        <f t="shared" ref="BO57" si="91">BO51</f>
        <v>0</v>
      </c>
      <c r="BQ57" s="169"/>
      <c r="BR57" s="99"/>
      <c r="BS57" s="118"/>
      <c r="BT57" s="99"/>
      <c r="BU57" s="143"/>
      <c r="BV57" s="99"/>
      <c r="BX57" s="147"/>
      <c r="BY57" s="147"/>
      <c r="CA57" s="149" t="str">
        <f>IF(CB57=FALSE,"",COUNTIFS($CB$19:CB57,"&lt;&gt;",$CB$19:CB57,"&lt;&gt;falsch"))</f>
        <v/>
      </c>
      <c r="CB57" s="149"/>
      <c r="CD57" s="205"/>
      <c r="CE57" s="99"/>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row>
    <row r="58" spans="1:111" ht="5.15" customHeight="1" x14ac:dyDescent="0.25">
      <c r="B58" s="221"/>
      <c r="C58" s="218"/>
      <c r="BN58" s="163"/>
      <c r="BO58" s="162"/>
      <c r="BQ58" s="169"/>
      <c r="BR58" s="99"/>
      <c r="BS58" s="118"/>
      <c r="BT58" s="99"/>
      <c r="BU58" s="143"/>
      <c r="BV58" s="99"/>
      <c r="BX58" s="146"/>
      <c r="BY58" s="146"/>
      <c r="CA58" s="149" t="str">
        <f>IF(CB58=FALSE,"",COUNTIFS($CB$19:CB58,"&lt;&gt;",$CB$19:CB58,"&lt;&gt;falsch"))</f>
        <v/>
      </c>
      <c r="CB58" s="149"/>
      <c r="CD58" s="205"/>
      <c r="CE58" s="99"/>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row>
    <row r="59" spans="1:111" ht="18" customHeight="1" x14ac:dyDescent="0.25">
      <c r="A59" s="29">
        <v>6</v>
      </c>
      <c r="B59" s="117" t="str">
        <f>VLOOKUP(A59,'Kopierhilfe TN-Daten'!$A$2:$D$31,4)</f>
        <v/>
      </c>
      <c r="C59" s="131"/>
      <c r="D59" s="189"/>
      <c r="E59" s="117"/>
      <c r="F59" s="189"/>
      <c r="G59" s="117"/>
      <c r="H59" s="189"/>
      <c r="I59" s="117"/>
      <c r="J59" s="189"/>
      <c r="K59" s="117"/>
      <c r="L59" s="189"/>
      <c r="M59" s="117"/>
      <c r="N59" s="189"/>
      <c r="O59" s="117"/>
      <c r="P59" s="189"/>
      <c r="Q59" s="117"/>
      <c r="R59" s="189"/>
      <c r="S59" s="117"/>
      <c r="T59" s="189"/>
      <c r="U59" s="117"/>
      <c r="V59" s="189"/>
      <c r="W59" s="117"/>
      <c r="X59" s="189"/>
      <c r="Y59" s="117"/>
      <c r="Z59" s="189"/>
      <c r="AA59" s="117"/>
      <c r="AB59" s="189"/>
      <c r="AC59" s="117"/>
      <c r="AD59" s="189"/>
      <c r="AE59" s="117"/>
      <c r="AF59" s="189"/>
      <c r="AG59" s="117"/>
      <c r="AH59" s="189"/>
      <c r="AI59" s="117"/>
      <c r="AJ59" s="189"/>
      <c r="AK59" s="117"/>
      <c r="AL59" s="189"/>
      <c r="AM59" s="117"/>
      <c r="AN59" s="189"/>
      <c r="AO59" s="117"/>
      <c r="AP59" s="189"/>
      <c r="AQ59" s="117"/>
      <c r="AR59" s="189"/>
      <c r="AS59" s="117"/>
      <c r="AT59" s="189"/>
      <c r="AU59" s="117"/>
      <c r="AV59" s="189"/>
      <c r="AW59" s="117"/>
      <c r="AX59" s="189"/>
      <c r="AY59" s="117"/>
      <c r="AZ59" s="189"/>
      <c r="BA59" s="117"/>
      <c r="BB59" s="189"/>
      <c r="BC59" s="117"/>
      <c r="BD59" s="189"/>
      <c r="BE59" s="117"/>
      <c r="BF59" s="189"/>
      <c r="BG59" s="131"/>
      <c r="BH59" s="105"/>
      <c r="BI59" s="105"/>
      <c r="BJ59" s="105"/>
      <c r="BK59" s="105"/>
      <c r="BL59" s="105"/>
      <c r="BM59" s="106" t="str">
        <f t="shared" ref="BM59" si="92">IF(AND(B59="",BR59&gt;0),"Bitte den Namen der Schülerin/des Schülers erfassen!","")</f>
        <v/>
      </c>
      <c r="BN59" s="162"/>
      <c r="BO59" s="162">
        <f t="shared" ref="BO59" si="93">IF(OR(BM59&lt;&gt;"",BM61&lt;&gt;"",BM63&lt;&gt;"",BM65&lt;&gt;""),1,0)</f>
        <v>0</v>
      </c>
      <c r="BQ59" s="169"/>
      <c r="BR59" s="99">
        <f>SUMPRODUCT(($D$16:$BF$16=Haushaltsjahr)*(D59:BF59&lt;&gt;"")*(D65:BF65))</f>
        <v>0</v>
      </c>
      <c r="BS59" s="118">
        <f>SUMPRODUCT(($D$16:$BF$16=Haushaltsjahr)*(D59:BF59=$BS$17)*(D65:BF65))</f>
        <v>0</v>
      </c>
      <c r="BT59" s="99">
        <f>SUMPRODUCT(($D$16:$BF$16=Haushaltsjahr)*(D59:BF59=$BT$17)*(D65:BF65))</f>
        <v>0</v>
      </c>
      <c r="BU59" s="143">
        <f t="shared" ref="BU59" si="94">IF(BR59=0,0,ROUND(BS59/BR59,4))</f>
        <v>0</v>
      </c>
      <c r="BV59" s="99">
        <f t="shared" ref="BV59" si="95">IF(BY59="ja",0,IF(BU59&gt;=60%,BS59+BT59,BS59))</f>
        <v>0</v>
      </c>
      <c r="BX59" s="148" t="str">
        <f t="shared" ref="BX59" si="96">IF(SUMPRODUCT((D59:BF59=$BS$17)*(D61:BF61="")*($D$16:$BF$16&lt;&gt;0))&gt;0,"ja",
IF(SUMPRODUCT((D59:BF59=$BT$17)*(D61:BF61="")*($D$16:$BF$16&lt;&gt;0))&gt;0,"ja","nein"))</f>
        <v>nein</v>
      </c>
      <c r="BY59" s="148" t="str">
        <f t="shared" ref="BY59" si="97">IF(SUMPRODUCT((D59:BF59=$BS$17)*(D63:BF63="")*($D$16:$BF$16&lt;&gt;0))&gt;0,"ja",
IF(SUMPRODUCT((D59:BF59=$BT$17)*(D63:BF63="")*($D$16:$BF$16&lt;&gt;0))&gt;0,"ja","nein"))</f>
        <v>nein</v>
      </c>
      <c r="CA59" s="149" t="str">
        <f>IF(CB59=FALSE,"",COUNTIFS($CB$19:CB59,"&lt;&gt;",$CB$19:CB59,"&lt;&gt;falsch"))</f>
        <v/>
      </c>
      <c r="CB59" s="149" t="b">
        <f t="shared" ref="CB59" si="98">IF(BR61&gt;0,B59,FALSE)</f>
        <v>0</v>
      </c>
      <c r="CD59" s="205" t="s">
        <v>98</v>
      </c>
      <c r="CE59" s="99"/>
      <c r="CF59" s="118">
        <f t="shared" ref="CF59:DG59" si="99">IF(CF$17="",0,SUMPRODUCT(($D59:$BF59&lt;&gt;"")*($D65:$BF65)*($D$17:$BF$17=CF$17)))</f>
        <v>0</v>
      </c>
      <c r="CG59" s="118">
        <f t="shared" si="99"/>
        <v>0</v>
      </c>
      <c r="CH59" s="118">
        <f t="shared" si="99"/>
        <v>0</v>
      </c>
      <c r="CI59" s="118">
        <f t="shared" si="99"/>
        <v>0</v>
      </c>
      <c r="CJ59" s="118">
        <f t="shared" si="99"/>
        <v>0</v>
      </c>
      <c r="CK59" s="118">
        <f t="shared" si="99"/>
        <v>0</v>
      </c>
      <c r="CL59" s="118">
        <f t="shared" si="99"/>
        <v>0</v>
      </c>
      <c r="CM59" s="118">
        <f t="shared" si="99"/>
        <v>0</v>
      </c>
      <c r="CN59" s="118">
        <f t="shared" si="99"/>
        <v>0</v>
      </c>
      <c r="CO59" s="118">
        <f t="shared" si="99"/>
        <v>0</v>
      </c>
      <c r="CP59" s="118">
        <f t="shared" si="99"/>
        <v>0</v>
      </c>
      <c r="CQ59" s="118">
        <f t="shared" si="99"/>
        <v>0</v>
      </c>
      <c r="CR59" s="118">
        <f t="shared" si="99"/>
        <v>0</v>
      </c>
      <c r="CS59" s="118">
        <f t="shared" si="99"/>
        <v>0</v>
      </c>
      <c r="CT59" s="118">
        <f t="shared" si="99"/>
        <v>0</v>
      </c>
      <c r="CU59" s="118">
        <f t="shared" si="99"/>
        <v>0</v>
      </c>
      <c r="CV59" s="118">
        <f t="shared" si="99"/>
        <v>0</v>
      </c>
      <c r="CW59" s="118">
        <f t="shared" si="99"/>
        <v>0</v>
      </c>
      <c r="CX59" s="118">
        <f t="shared" si="99"/>
        <v>0</v>
      </c>
      <c r="CY59" s="118">
        <f t="shared" si="99"/>
        <v>0</v>
      </c>
      <c r="CZ59" s="118">
        <f t="shared" si="99"/>
        <v>0</v>
      </c>
      <c r="DA59" s="118">
        <f t="shared" si="99"/>
        <v>0</v>
      </c>
      <c r="DB59" s="118">
        <f t="shared" si="99"/>
        <v>0</v>
      </c>
      <c r="DC59" s="118">
        <f t="shared" si="99"/>
        <v>0</v>
      </c>
      <c r="DD59" s="118">
        <f t="shared" si="99"/>
        <v>0</v>
      </c>
      <c r="DE59" s="118">
        <f t="shared" si="99"/>
        <v>0</v>
      </c>
      <c r="DF59" s="118">
        <f t="shared" si="99"/>
        <v>0</v>
      </c>
      <c r="DG59" s="118">
        <f t="shared" si="99"/>
        <v>0</v>
      </c>
    </row>
    <row r="60" spans="1:111" ht="2.15" customHeight="1" x14ac:dyDescent="0.25">
      <c r="A60" s="30"/>
      <c r="B60" s="131"/>
      <c r="C60" s="215"/>
      <c r="D60" s="217"/>
      <c r="E60" s="218"/>
      <c r="F60" s="217"/>
      <c r="G60" s="218"/>
      <c r="H60" s="217"/>
      <c r="I60" s="218"/>
      <c r="J60" s="217"/>
      <c r="K60" s="218"/>
      <c r="L60" s="217"/>
      <c r="M60" s="218"/>
      <c r="N60" s="217"/>
      <c r="O60" s="218"/>
      <c r="P60" s="217"/>
      <c r="Q60" s="218"/>
      <c r="R60" s="217"/>
      <c r="S60" s="218"/>
      <c r="T60" s="217"/>
      <c r="U60" s="218"/>
      <c r="V60" s="217"/>
      <c r="W60" s="218"/>
      <c r="X60" s="217"/>
      <c r="Y60" s="218"/>
      <c r="Z60" s="217"/>
      <c r="AA60" s="218"/>
      <c r="AB60" s="217"/>
      <c r="AC60" s="218"/>
      <c r="AD60" s="217"/>
      <c r="AE60" s="218"/>
      <c r="AF60" s="217"/>
      <c r="AG60" s="218"/>
      <c r="AH60" s="217"/>
      <c r="AI60" s="218"/>
      <c r="AJ60" s="217"/>
      <c r="AK60" s="218"/>
      <c r="AL60" s="217"/>
      <c r="AM60" s="218"/>
      <c r="AN60" s="217"/>
      <c r="AO60" s="218"/>
      <c r="AP60" s="217"/>
      <c r="AQ60" s="218"/>
      <c r="AR60" s="217"/>
      <c r="AS60" s="218"/>
      <c r="AT60" s="217"/>
      <c r="AU60" s="218"/>
      <c r="AV60" s="217"/>
      <c r="AW60" s="218"/>
      <c r="AX60" s="217"/>
      <c r="AY60" s="218"/>
      <c r="AZ60" s="217"/>
      <c r="BA60" s="218"/>
      <c r="BB60" s="217"/>
      <c r="BC60" s="218"/>
      <c r="BD60" s="217"/>
      <c r="BE60" s="218"/>
      <c r="BF60" s="217"/>
      <c r="BG60" s="216"/>
      <c r="BH60" s="132"/>
      <c r="BI60" s="132"/>
      <c r="BJ60" s="132"/>
      <c r="BK60" s="132"/>
      <c r="BL60" s="132"/>
      <c r="BM60" s="106"/>
      <c r="BN60" s="162"/>
      <c r="BO60" s="162">
        <f t="shared" ref="BO60" si="100">BO59</f>
        <v>0</v>
      </c>
      <c r="BQ60" s="169"/>
      <c r="BR60" s="99"/>
      <c r="BS60" s="118"/>
      <c r="BT60" s="99"/>
      <c r="BU60" s="143"/>
      <c r="BV60" s="99"/>
      <c r="BX60" s="148"/>
      <c r="BY60" s="148"/>
      <c r="CA60" s="149"/>
      <c r="CB60" s="149"/>
      <c r="CD60" s="205"/>
      <c r="CE60" s="99"/>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row>
    <row r="61" spans="1:111" ht="18" customHeight="1" x14ac:dyDescent="0.25">
      <c r="A61" s="30"/>
      <c r="B61" s="131"/>
      <c r="C61" s="215"/>
      <c r="D61" s="190"/>
      <c r="E61" s="131"/>
      <c r="F61" s="190"/>
      <c r="G61" s="131"/>
      <c r="H61" s="190"/>
      <c r="I61" s="131"/>
      <c r="J61" s="190"/>
      <c r="K61" s="131"/>
      <c r="L61" s="190"/>
      <c r="M61" s="131"/>
      <c r="N61" s="190"/>
      <c r="O61" s="131"/>
      <c r="P61" s="190"/>
      <c r="Q61" s="131"/>
      <c r="R61" s="190"/>
      <c r="S61" s="131"/>
      <c r="T61" s="190"/>
      <c r="U61" s="131"/>
      <c r="V61" s="190"/>
      <c r="W61" s="131"/>
      <c r="X61" s="190"/>
      <c r="Y61" s="131"/>
      <c r="Z61" s="190"/>
      <c r="AA61" s="131"/>
      <c r="AB61" s="190"/>
      <c r="AC61" s="131"/>
      <c r="AD61" s="190"/>
      <c r="AE61" s="131"/>
      <c r="AF61" s="190"/>
      <c r="AG61" s="131"/>
      <c r="AH61" s="190"/>
      <c r="AI61" s="131"/>
      <c r="AJ61" s="190"/>
      <c r="AK61" s="131"/>
      <c r="AL61" s="190"/>
      <c r="AM61" s="131"/>
      <c r="AN61" s="190"/>
      <c r="AO61" s="131"/>
      <c r="AP61" s="190"/>
      <c r="AQ61" s="131"/>
      <c r="AR61" s="190"/>
      <c r="AS61" s="131"/>
      <c r="AT61" s="190"/>
      <c r="AU61" s="131"/>
      <c r="AV61" s="190"/>
      <c r="AW61" s="131"/>
      <c r="AX61" s="190"/>
      <c r="AY61" s="131"/>
      <c r="AZ61" s="190"/>
      <c r="BA61" s="131"/>
      <c r="BB61" s="190"/>
      <c r="BC61" s="131"/>
      <c r="BD61" s="190"/>
      <c r="BE61" s="131"/>
      <c r="BF61" s="190"/>
      <c r="BG61" s="131"/>
      <c r="BH61" s="132"/>
      <c r="BI61" s="132"/>
      <c r="BJ61" s="132"/>
      <c r="BK61" s="132"/>
      <c r="BL61" s="132"/>
      <c r="BM61" s="106" t="str">
        <f t="shared" ref="BM61" si="101">IF(BX59="ja","Es fehlen Angaben zum Maßnahmeort!","")</f>
        <v/>
      </c>
      <c r="BN61" s="162"/>
      <c r="BO61" s="162">
        <f t="shared" ref="BO61" si="102">BO59</f>
        <v>0</v>
      </c>
      <c r="BQ61" s="170" t="s">
        <v>73</v>
      </c>
      <c r="BR61" s="99">
        <f>SUMPRODUCT(($D$16:$BF$16=Haushaltsjahr)*(D59:BF59&lt;&gt;"")*(D61:BF61=BQ61)*(D65:BF65))</f>
        <v>0</v>
      </c>
      <c r="BS61" s="118">
        <f>SUMPRODUCT(($D$16:$BF$16=Haushaltsjahr)*(D59:BF59=$BS$17)*(D61:BF61=BQ61)*(D65:BF65))</f>
        <v>0</v>
      </c>
      <c r="BT61" s="99">
        <f>SUMPRODUCT(($D$16:$BF$16=Haushaltsjahr)*(D59:BF59=$BT$17)*(D61:BF61=BQ61)*(D65:BF65))</f>
        <v>0</v>
      </c>
      <c r="BU61" s="143"/>
      <c r="BV61" s="99">
        <f t="shared" ref="BV61" si="103">IF(OR(BY59="ja",BX59="ja"),0,IF(BU59&gt;=60%,BS61+BT61,BS61))</f>
        <v>0</v>
      </c>
      <c r="BX61" s="148"/>
      <c r="BY61" s="148"/>
      <c r="CA61" s="149" t="str">
        <f>IF(CB61=FALSE,"",COUNTIFS($CB$19:CB61,"&lt;&gt;",$CB$19:CB61,"&lt;&gt;falsch"))</f>
        <v/>
      </c>
      <c r="CB61" s="149"/>
      <c r="CD61" s="205" t="s">
        <v>99</v>
      </c>
      <c r="CE61" s="99">
        <f>IF(Gesamtstunden=0,0,IF(SUM(CF61:DG61)&gt;0,1,IF(AND(BR59&gt;0,Gesamtstunden&lt;BR59),1,0)))</f>
        <v>0</v>
      </c>
      <c r="CF61" s="206">
        <f t="shared" ref="CF61:DG61" si="104">IF(CF$17="",0,IF(CF59&gt;CF$16,1,0))</f>
        <v>0</v>
      </c>
      <c r="CG61" s="206">
        <f t="shared" si="104"/>
        <v>0</v>
      </c>
      <c r="CH61" s="206">
        <f t="shared" si="104"/>
        <v>0</v>
      </c>
      <c r="CI61" s="206">
        <f t="shared" si="104"/>
        <v>0</v>
      </c>
      <c r="CJ61" s="206">
        <f t="shared" si="104"/>
        <v>0</v>
      </c>
      <c r="CK61" s="206">
        <f t="shared" si="104"/>
        <v>0</v>
      </c>
      <c r="CL61" s="206">
        <f t="shared" si="104"/>
        <v>0</v>
      </c>
      <c r="CM61" s="206">
        <f t="shared" si="104"/>
        <v>0</v>
      </c>
      <c r="CN61" s="206">
        <f t="shared" si="104"/>
        <v>0</v>
      </c>
      <c r="CO61" s="206">
        <f t="shared" si="104"/>
        <v>0</v>
      </c>
      <c r="CP61" s="206">
        <f t="shared" si="104"/>
        <v>0</v>
      </c>
      <c r="CQ61" s="206">
        <f t="shared" si="104"/>
        <v>0</v>
      </c>
      <c r="CR61" s="206">
        <f t="shared" si="104"/>
        <v>0</v>
      </c>
      <c r="CS61" s="206">
        <f t="shared" si="104"/>
        <v>0</v>
      </c>
      <c r="CT61" s="206">
        <f t="shared" si="104"/>
        <v>0</v>
      </c>
      <c r="CU61" s="206">
        <f t="shared" si="104"/>
        <v>0</v>
      </c>
      <c r="CV61" s="206">
        <f t="shared" si="104"/>
        <v>0</v>
      </c>
      <c r="CW61" s="206">
        <f t="shared" si="104"/>
        <v>0</v>
      </c>
      <c r="CX61" s="206">
        <f t="shared" si="104"/>
        <v>0</v>
      </c>
      <c r="CY61" s="206">
        <f t="shared" si="104"/>
        <v>0</v>
      </c>
      <c r="CZ61" s="206">
        <f t="shared" si="104"/>
        <v>0</v>
      </c>
      <c r="DA61" s="206">
        <f t="shared" si="104"/>
        <v>0</v>
      </c>
      <c r="DB61" s="206">
        <f t="shared" si="104"/>
        <v>0</v>
      </c>
      <c r="DC61" s="206">
        <f t="shared" si="104"/>
        <v>0</v>
      </c>
      <c r="DD61" s="206">
        <f t="shared" si="104"/>
        <v>0</v>
      </c>
      <c r="DE61" s="206">
        <f t="shared" si="104"/>
        <v>0</v>
      </c>
      <c r="DF61" s="206">
        <f t="shared" si="104"/>
        <v>0</v>
      </c>
      <c r="DG61" s="206">
        <f t="shared" si="104"/>
        <v>0</v>
      </c>
    </row>
    <row r="62" spans="1:111" ht="2.15" customHeight="1" x14ac:dyDescent="0.25">
      <c r="A62" s="30"/>
      <c r="B62" s="131"/>
      <c r="C62" s="215"/>
      <c r="D62" s="217"/>
      <c r="E62" s="218"/>
      <c r="F62" s="217"/>
      <c r="G62" s="218"/>
      <c r="H62" s="217"/>
      <c r="I62" s="218"/>
      <c r="J62" s="217"/>
      <c r="K62" s="218"/>
      <c r="L62" s="217"/>
      <c r="M62" s="218"/>
      <c r="N62" s="217"/>
      <c r="O62" s="218"/>
      <c r="P62" s="217"/>
      <c r="Q62" s="218"/>
      <c r="R62" s="217"/>
      <c r="S62" s="218"/>
      <c r="T62" s="217"/>
      <c r="U62" s="218"/>
      <c r="V62" s="217"/>
      <c r="W62" s="218"/>
      <c r="X62" s="217"/>
      <c r="Y62" s="218"/>
      <c r="Z62" s="217"/>
      <c r="AA62" s="218"/>
      <c r="AB62" s="217"/>
      <c r="AC62" s="218"/>
      <c r="AD62" s="217"/>
      <c r="AE62" s="218"/>
      <c r="AF62" s="217"/>
      <c r="AG62" s="218"/>
      <c r="AH62" s="217"/>
      <c r="AI62" s="218"/>
      <c r="AJ62" s="217"/>
      <c r="AK62" s="218"/>
      <c r="AL62" s="217"/>
      <c r="AM62" s="218"/>
      <c r="AN62" s="217"/>
      <c r="AO62" s="218"/>
      <c r="AP62" s="217"/>
      <c r="AQ62" s="218"/>
      <c r="AR62" s="217"/>
      <c r="AS62" s="218"/>
      <c r="AT62" s="217"/>
      <c r="AU62" s="218"/>
      <c r="AV62" s="217"/>
      <c r="AW62" s="218"/>
      <c r="AX62" s="217"/>
      <c r="AY62" s="218"/>
      <c r="AZ62" s="217"/>
      <c r="BA62" s="218"/>
      <c r="BB62" s="217"/>
      <c r="BC62" s="218"/>
      <c r="BD62" s="217"/>
      <c r="BE62" s="218"/>
      <c r="BF62" s="217"/>
      <c r="BG62" s="216"/>
      <c r="BH62" s="132"/>
      <c r="BI62" s="132"/>
      <c r="BJ62" s="132"/>
      <c r="BK62" s="132"/>
      <c r="BL62" s="132"/>
      <c r="BM62" s="106"/>
      <c r="BN62" s="162"/>
      <c r="BO62" s="162">
        <f t="shared" ref="BO62" si="105">BO59</f>
        <v>0</v>
      </c>
      <c r="BQ62" s="170"/>
      <c r="BR62" s="99"/>
      <c r="BS62" s="118"/>
      <c r="BT62" s="99"/>
      <c r="BU62" s="143"/>
      <c r="BV62" s="99"/>
      <c r="BX62" s="148"/>
      <c r="BY62" s="148"/>
      <c r="CA62" s="149"/>
      <c r="CB62" s="149"/>
      <c r="CD62" s="205"/>
      <c r="CE62" s="99"/>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row>
    <row r="63" spans="1:111" ht="18" customHeight="1" x14ac:dyDescent="0.25">
      <c r="A63" s="30"/>
      <c r="B63" s="119"/>
      <c r="C63" s="215"/>
      <c r="D63" s="190"/>
      <c r="E63" s="131"/>
      <c r="F63" s="190"/>
      <c r="G63" s="131"/>
      <c r="H63" s="190"/>
      <c r="I63" s="131"/>
      <c r="J63" s="190"/>
      <c r="K63" s="131"/>
      <c r="L63" s="190"/>
      <c r="M63" s="131"/>
      <c r="N63" s="190"/>
      <c r="O63" s="131"/>
      <c r="P63" s="190"/>
      <c r="Q63" s="131"/>
      <c r="R63" s="190"/>
      <c r="S63" s="131"/>
      <c r="T63" s="190"/>
      <c r="U63" s="131"/>
      <c r="V63" s="190"/>
      <c r="W63" s="131"/>
      <c r="X63" s="190"/>
      <c r="Y63" s="131"/>
      <c r="Z63" s="190"/>
      <c r="AA63" s="131"/>
      <c r="AB63" s="190"/>
      <c r="AC63" s="131"/>
      <c r="AD63" s="190"/>
      <c r="AE63" s="131"/>
      <c r="AF63" s="190"/>
      <c r="AG63" s="131"/>
      <c r="AH63" s="190"/>
      <c r="AI63" s="131"/>
      <c r="AJ63" s="190"/>
      <c r="AK63" s="131"/>
      <c r="AL63" s="190"/>
      <c r="AM63" s="131"/>
      <c r="AN63" s="190"/>
      <c r="AO63" s="131"/>
      <c r="AP63" s="190"/>
      <c r="AQ63" s="131"/>
      <c r="AR63" s="190"/>
      <c r="AS63" s="131"/>
      <c r="AT63" s="190"/>
      <c r="AU63" s="131"/>
      <c r="AV63" s="190"/>
      <c r="AW63" s="131"/>
      <c r="AX63" s="190"/>
      <c r="AY63" s="131"/>
      <c r="AZ63" s="190"/>
      <c r="BA63" s="131"/>
      <c r="BB63" s="190"/>
      <c r="BC63" s="131"/>
      <c r="BD63" s="190"/>
      <c r="BE63" s="131"/>
      <c r="BF63" s="190"/>
      <c r="BG63" s="131"/>
      <c r="BH63" s="104" t="str">
        <f>IF(OR(Gesamtstunden=0,SUM($D$16:$BF$16)=0,B59=""),"",BR59)</f>
        <v/>
      </c>
      <c r="BI63" s="104" t="str">
        <f>IF(OR(Gesamtstunden=0,SUM($D$16:$BF$16)=0,B59=""),"",BS59)</f>
        <v/>
      </c>
      <c r="BJ63" s="108" t="str">
        <f t="shared" ref="BJ63" si="106">IF(BH63="","",IF(BH63=0,0,BU59))</f>
        <v/>
      </c>
      <c r="BK63" s="104" t="str">
        <f>IF(OR(Gesamtstunden=0,SUM($D$16:$BF$16)=0,B59=""),"",BV59)</f>
        <v/>
      </c>
      <c r="BL63" s="104" t="str">
        <f>IF(OR(Gesamtstunden=0,SUM($D$16:$BF$16)=0,B59=""),"",BV61)</f>
        <v/>
      </c>
      <c r="BM63" s="106" t="str">
        <f t="shared" ref="BM63" si="107">IF(BY59="ja","Es fehlen Angaben zum Berufsfeld!","")</f>
        <v/>
      </c>
      <c r="BN63" s="162"/>
      <c r="BO63" s="162">
        <f t="shared" ref="BO63" si="108">BO59</f>
        <v>0</v>
      </c>
      <c r="BQ63" s="169"/>
      <c r="BR63" s="99"/>
      <c r="BS63" s="118"/>
      <c r="BT63" s="99"/>
      <c r="BU63" s="143"/>
      <c r="BV63" s="99"/>
      <c r="BX63" s="148"/>
      <c r="BY63" s="148"/>
      <c r="CA63" s="149" t="str">
        <f>IF(CB63=FALSE,"",COUNTIFS($CB$19:CB63,"&lt;&gt;",$CB$19:CB63,"&lt;&gt;falsch"))</f>
        <v/>
      </c>
      <c r="CB63" s="149"/>
      <c r="CD63" s="205" t="s">
        <v>100</v>
      </c>
      <c r="CE63" s="99">
        <f>IF(Gesamtstunden=0,0,IF(SUM(CF63:DG63)&gt;0,1,IF(AND(BR59&gt;0,Gesamtstunden&gt;BR59),1,0)))</f>
        <v>0</v>
      </c>
      <c r="CF63" s="206">
        <f t="shared" ref="CF63:DG63" si="109">IF(OR($B59="",CF$17=""),0,IF(CF59&lt;CF$16,1,0))</f>
        <v>0</v>
      </c>
      <c r="CG63" s="206">
        <f t="shared" si="109"/>
        <v>0</v>
      </c>
      <c r="CH63" s="206">
        <f t="shared" si="109"/>
        <v>0</v>
      </c>
      <c r="CI63" s="206">
        <f t="shared" si="109"/>
        <v>0</v>
      </c>
      <c r="CJ63" s="206">
        <f t="shared" si="109"/>
        <v>0</v>
      </c>
      <c r="CK63" s="206">
        <f t="shared" si="109"/>
        <v>0</v>
      </c>
      <c r="CL63" s="206">
        <f t="shared" si="109"/>
        <v>0</v>
      </c>
      <c r="CM63" s="206">
        <f t="shared" si="109"/>
        <v>0</v>
      </c>
      <c r="CN63" s="206">
        <f t="shared" si="109"/>
        <v>0</v>
      </c>
      <c r="CO63" s="206">
        <f t="shared" si="109"/>
        <v>0</v>
      </c>
      <c r="CP63" s="206">
        <f t="shared" si="109"/>
        <v>0</v>
      </c>
      <c r="CQ63" s="206">
        <f t="shared" si="109"/>
        <v>0</v>
      </c>
      <c r="CR63" s="206">
        <f t="shared" si="109"/>
        <v>0</v>
      </c>
      <c r="CS63" s="206">
        <f t="shared" si="109"/>
        <v>0</v>
      </c>
      <c r="CT63" s="206">
        <f t="shared" si="109"/>
        <v>0</v>
      </c>
      <c r="CU63" s="206">
        <f t="shared" si="109"/>
        <v>0</v>
      </c>
      <c r="CV63" s="206">
        <f t="shared" si="109"/>
        <v>0</v>
      </c>
      <c r="CW63" s="206">
        <f t="shared" si="109"/>
        <v>0</v>
      </c>
      <c r="CX63" s="206">
        <f t="shared" si="109"/>
        <v>0</v>
      </c>
      <c r="CY63" s="206">
        <f t="shared" si="109"/>
        <v>0</v>
      </c>
      <c r="CZ63" s="206">
        <f t="shared" si="109"/>
        <v>0</v>
      </c>
      <c r="DA63" s="206">
        <f t="shared" si="109"/>
        <v>0</v>
      </c>
      <c r="DB63" s="206">
        <f t="shared" si="109"/>
        <v>0</v>
      </c>
      <c r="DC63" s="206">
        <f t="shared" si="109"/>
        <v>0</v>
      </c>
      <c r="DD63" s="206">
        <f t="shared" si="109"/>
        <v>0</v>
      </c>
      <c r="DE63" s="206">
        <f t="shared" si="109"/>
        <v>0</v>
      </c>
      <c r="DF63" s="206">
        <f t="shared" si="109"/>
        <v>0</v>
      </c>
      <c r="DG63" s="206">
        <f t="shared" si="109"/>
        <v>0</v>
      </c>
    </row>
    <row r="64" spans="1:111" ht="2.15" customHeight="1" x14ac:dyDescent="0.25">
      <c r="A64" s="30"/>
      <c r="B64" s="119"/>
      <c r="C64" s="215"/>
      <c r="D64" s="217"/>
      <c r="E64" s="218"/>
      <c r="F64" s="217"/>
      <c r="G64" s="218"/>
      <c r="H64" s="217"/>
      <c r="I64" s="218"/>
      <c r="J64" s="217"/>
      <c r="K64" s="218"/>
      <c r="L64" s="217"/>
      <c r="M64" s="218"/>
      <c r="N64" s="217"/>
      <c r="O64" s="218"/>
      <c r="P64" s="217"/>
      <c r="Q64" s="218"/>
      <c r="R64" s="217"/>
      <c r="S64" s="218"/>
      <c r="T64" s="217"/>
      <c r="U64" s="218"/>
      <c r="V64" s="217"/>
      <c r="W64" s="218"/>
      <c r="X64" s="217"/>
      <c r="Y64" s="218"/>
      <c r="Z64" s="217"/>
      <c r="AA64" s="218"/>
      <c r="AB64" s="217"/>
      <c r="AC64" s="218"/>
      <c r="AD64" s="217"/>
      <c r="AE64" s="218"/>
      <c r="AF64" s="217"/>
      <c r="AG64" s="218"/>
      <c r="AH64" s="217"/>
      <c r="AI64" s="218"/>
      <c r="AJ64" s="217"/>
      <c r="AK64" s="218"/>
      <c r="AL64" s="217"/>
      <c r="AM64" s="218"/>
      <c r="AN64" s="217"/>
      <c r="AO64" s="218"/>
      <c r="AP64" s="217"/>
      <c r="AQ64" s="218"/>
      <c r="AR64" s="217"/>
      <c r="AS64" s="218"/>
      <c r="AT64" s="217"/>
      <c r="AU64" s="218"/>
      <c r="AV64" s="217"/>
      <c r="AW64" s="218"/>
      <c r="AX64" s="217"/>
      <c r="AY64" s="218"/>
      <c r="AZ64" s="217"/>
      <c r="BA64" s="218"/>
      <c r="BB64" s="217"/>
      <c r="BC64" s="218"/>
      <c r="BD64" s="217"/>
      <c r="BE64" s="218"/>
      <c r="BF64" s="217"/>
      <c r="BG64" s="216"/>
      <c r="BH64" s="104"/>
      <c r="BI64" s="104"/>
      <c r="BJ64" s="108"/>
      <c r="BK64" s="104"/>
      <c r="BL64" s="104"/>
      <c r="BM64" s="106"/>
      <c r="BN64" s="162"/>
      <c r="BO64" s="162">
        <f t="shared" ref="BO64" si="110">BO59</f>
        <v>0</v>
      </c>
      <c r="BQ64" s="169"/>
      <c r="BR64" s="99"/>
      <c r="BS64" s="118"/>
      <c r="BT64" s="99"/>
      <c r="BU64" s="143"/>
      <c r="BV64" s="99"/>
      <c r="BX64" s="148"/>
      <c r="BY64" s="148"/>
      <c r="CA64" s="149"/>
      <c r="CB64" s="149"/>
      <c r="CD64" s="205"/>
      <c r="CE64" s="99"/>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row>
    <row r="65" spans="1:111" ht="18" customHeight="1" x14ac:dyDescent="0.25">
      <c r="A65" s="31"/>
      <c r="B65" s="114"/>
      <c r="C65" s="215"/>
      <c r="D65" s="191"/>
      <c r="E65" s="219"/>
      <c r="F65" s="191"/>
      <c r="G65" s="219"/>
      <c r="H65" s="191"/>
      <c r="I65" s="219"/>
      <c r="J65" s="191"/>
      <c r="K65" s="219"/>
      <c r="L65" s="191"/>
      <c r="M65" s="219"/>
      <c r="N65" s="191"/>
      <c r="O65" s="219"/>
      <c r="P65" s="191"/>
      <c r="Q65" s="219"/>
      <c r="R65" s="191"/>
      <c r="S65" s="219"/>
      <c r="T65" s="191"/>
      <c r="U65" s="219"/>
      <c r="V65" s="191"/>
      <c r="W65" s="219"/>
      <c r="X65" s="191"/>
      <c r="Y65" s="219"/>
      <c r="Z65" s="191"/>
      <c r="AA65" s="219"/>
      <c r="AB65" s="191"/>
      <c r="AC65" s="219"/>
      <c r="AD65" s="191"/>
      <c r="AE65" s="219"/>
      <c r="AF65" s="191"/>
      <c r="AG65" s="219"/>
      <c r="AH65" s="191"/>
      <c r="AI65" s="219"/>
      <c r="AJ65" s="191"/>
      <c r="AK65" s="219"/>
      <c r="AL65" s="191"/>
      <c r="AM65" s="219"/>
      <c r="AN65" s="191"/>
      <c r="AO65" s="219"/>
      <c r="AP65" s="191"/>
      <c r="AQ65" s="219"/>
      <c r="AR65" s="191"/>
      <c r="AS65" s="219"/>
      <c r="AT65" s="191"/>
      <c r="AU65" s="219"/>
      <c r="AV65" s="191"/>
      <c r="AW65" s="219"/>
      <c r="AX65" s="191"/>
      <c r="AY65" s="219"/>
      <c r="AZ65" s="191"/>
      <c r="BA65" s="219"/>
      <c r="BB65" s="191"/>
      <c r="BC65" s="219"/>
      <c r="BD65" s="191"/>
      <c r="BE65" s="219"/>
      <c r="BF65" s="191"/>
      <c r="BG65" s="131"/>
      <c r="BH65" s="115"/>
      <c r="BI65" s="115"/>
      <c r="BJ65" s="116"/>
      <c r="BK65" s="115"/>
      <c r="BL65" s="115"/>
      <c r="BM65" s="141" t="str">
        <f t="shared" ref="BM65" si="111">IF(AND(CE61=1,CE63=0),"Bitte die max. Anzahl an Gesamtstunden bzw. Stunden pro Tag beachten!",IF(AND(CE61=0,CE63=1),"Es fehlen Angaben zu den Kursstunden!",IF(AND(CE61=1,CE63=1),"Bitte die max. Anzahl an Stunden pro Tag beachten!","")))</f>
        <v/>
      </c>
      <c r="BN65" s="162" t="str">
        <f t="shared" ref="BN65" si="112">IF(B59&lt;&gt;"",1,"")</f>
        <v/>
      </c>
      <c r="BO65" s="162">
        <f t="shared" ref="BO65" si="113">BO59</f>
        <v>0</v>
      </c>
      <c r="BQ65" s="169"/>
      <c r="BR65" s="99"/>
      <c r="BS65" s="118"/>
      <c r="BT65" s="99"/>
      <c r="BU65" s="143"/>
      <c r="BV65" s="99"/>
      <c r="BX65" s="147"/>
      <c r="BY65" s="147"/>
      <c r="CA65" s="149" t="str">
        <f>IF(CB65=FALSE,"",COUNTIFS($CB$19:CB65,"&lt;&gt;",$CB$19:CB65,"&lt;&gt;falsch"))</f>
        <v/>
      </c>
      <c r="CB65" s="149"/>
      <c r="CD65" s="205"/>
      <c r="CE65" s="99"/>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row>
    <row r="66" spans="1:111" ht="5.15" customHeight="1" x14ac:dyDescent="0.25">
      <c r="B66" s="221"/>
      <c r="C66" s="218"/>
      <c r="BN66" s="163"/>
      <c r="BO66" s="162"/>
      <c r="BQ66" s="169"/>
      <c r="BR66" s="99"/>
      <c r="BS66" s="118"/>
      <c r="BT66" s="99"/>
      <c r="BU66" s="143"/>
      <c r="BV66" s="99"/>
      <c r="BX66" s="146"/>
      <c r="BY66" s="146"/>
      <c r="CA66" s="149" t="str">
        <f>IF(CB66=FALSE,"",COUNTIFS($CB$19:CB66,"&lt;&gt;",$CB$19:CB66,"&lt;&gt;falsch"))</f>
        <v/>
      </c>
      <c r="CB66" s="149"/>
      <c r="CD66" s="205"/>
      <c r="CE66" s="99"/>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row>
    <row r="67" spans="1:111" ht="18" customHeight="1" x14ac:dyDescent="0.25">
      <c r="A67" s="29">
        <v>7</v>
      </c>
      <c r="B67" s="117" t="str">
        <f>VLOOKUP(A67,'Kopierhilfe TN-Daten'!$A$2:$D$31,4)</f>
        <v/>
      </c>
      <c r="C67" s="131"/>
      <c r="D67" s="189"/>
      <c r="E67" s="117"/>
      <c r="F67" s="189"/>
      <c r="G67" s="117"/>
      <c r="H67" s="189"/>
      <c r="I67" s="117"/>
      <c r="J67" s="189"/>
      <c r="K67" s="117"/>
      <c r="L67" s="189"/>
      <c r="M67" s="117"/>
      <c r="N67" s="189"/>
      <c r="O67" s="117"/>
      <c r="P67" s="189"/>
      <c r="Q67" s="117"/>
      <c r="R67" s="189"/>
      <c r="S67" s="117"/>
      <c r="T67" s="189"/>
      <c r="U67" s="117"/>
      <c r="V67" s="189"/>
      <c r="W67" s="117"/>
      <c r="X67" s="189"/>
      <c r="Y67" s="117"/>
      <c r="Z67" s="189"/>
      <c r="AA67" s="117"/>
      <c r="AB67" s="189"/>
      <c r="AC67" s="117"/>
      <c r="AD67" s="189"/>
      <c r="AE67" s="117"/>
      <c r="AF67" s="189"/>
      <c r="AG67" s="117"/>
      <c r="AH67" s="189"/>
      <c r="AI67" s="117"/>
      <c r="AJ67" s="189"/>
      <c r="AK67" s="117"/>
      <c r="AL67" s="189"/>
      <c r="AM67" s="117"/>
      <c r="AN67" s="189"/>
      <c r="AO67" s="117"/>
      <c r="AP67" s="189"/>
      <c r="AQ67" s="117"/>
      <c r="AR67" s="189"/>
      <c r="AS67" s="117"/>
      <c r="AT67" s="189"/>
      <c r="AU67" s="117"/>
      <c r="AV67" s="189"/>
      <c r="AW67" s="117"/>
      <c r="AX67" s="189"/>
      <c r="AY67" s="117"/>
      <c r="AZ67" s="189"/>
      <c r="BA67" s="117"/>
      <c r="BB67" s="189"/>
      <c r="BC67" s="117"/>
      <c r="BD67" s="189"/>
      <c r="BE67" s="117"/>
      <c r="BF67" s="189"/>
      <c r="BG67" s="131"/>
      <c r="BH67" s="105"/>
      <c r="BI67" s="105"/>
      <c r="BJ67" s="105"/>
      <c r="BK67" s="105"/>
      <c r="BL67" s="105"/>
      <c r="BM67" s="106" t="str">
        <f t="shared" ref="BM67" si="114">IF(AND(B67="",BR67&gt;0),"Bitte den Namen der Schülerin/des Schülers erfassen!","")</f>
        <v/>
      </c>
      <c r="BN67" s="162"/>
      <c r="BO67" s="162">
        <f t="shared" ref="BO67" si="115">IF(OR(BM67&lt;&gt;"",BM69&lt;&gt;"",BM71&lt;&gt;"",BM73&lt;&gt;""),1,0)</f>
        <v>0</v>
      </c>
      <c r="BQ67" s="169"/>
      <c r="BR67" s="99">
        <f>SUMPRODUCT(($D$16:$BF$16=Haushaltsjahr)*(D67:BF67&lt;&gt;"")*(D73:BF73))</f>
        <v>0</v>
      </c>
      <c r="BS67" s="118">
        <f>SUMPRODUCT(($D$16:$BF$16=Haushaltsjahr)*(D67:BF67=$BS$17)*(D73:BF73))</f>
        <v>0</v>
      </c>
      <c r="BT67" s="99">
        <f>SUMPRODUCT(($D$16:$BF$16=Haushaltsjahr)*(D67:BF67=$BT$17)*(D73:BF73))</f>
        <v>0</v>
      </c>
      <c r="BU67" s="143">
        <f t="shared" ref="BU67" si="116">IF(BR67=0,0,ROUND(BS67/BR67,4))</f>
        <v>0</v>
      </c>
      <c r="BV67" s="99">
        <f t="shared" ref="BV67" si="117">IF(BY67="ja",0,IF(BU67&gt;=60%,BS67+BT67,BS67))</f>
        <v>0</v>
      </c>
      <c r="BX67" s="148" t="str">
        <f t="shared" ref="BX67" si="118">IF(SUMPRODUCT((D67:BF67=$BS$17)*(D69:BF69="")*($D$16:$BF$16&lt;&gt;0))&gt;0,"ja",
IF(SUMPRODUCT((D67:BF67=$BT$17)*(D69:BF69="")*($D$16:$BF$16&lt;&gt;0))&gt;0,"ja","nein"))</f>
        <v>nein</v>
      </c>
      <c r="BY67" s="148" t="str">
        <f t="shared" ref="BY67" si="119">IF(SUMPRODUCT((D67:BF67=$BS$17)*(D71:BF71="")*($D$16:$BF$16&lt;&gt;0))&gt;0,"ja",
IF(SUMPRODUCT((D67:BF67=$BT$17)*(D71:BF71="")*($D$16:$BF$16&lt;&gt;0))&gt;0,"ja","nein"))</f>
        <v>nein</v>
      </c>
      <c r="CA67" s="149" t="str">
        <f>IF(CB67=FALSE,"",COUNTIFS($CB$19:CB67,"&lt;&gt;",$CB$19:CB67,"&lt;&gt;falsch"))</f>
        <v/>
      </c>
      <c r="CB67" s="149" t="b">
        <f t="shared" ref="CB67" si="120">IF(BR69&gt;0,B67,FALSE)</f>
        <v>0</v>
      </c>
      <c r="CD67" s="205" t="s">
        <v>98</v>
      </c>
      <c r="CE67" s="99"/>
      <c r="CF67" s="118">
        <f t="shared" ref="CF67:DG67" si="121">IF(CF$17="",0,SUMPRODUCT(($D67:$BF67&lt;&gt;"")*($D73:$BF73)*($D$17:$BF$17=CF$17)))</f>
        <v>0</v>
      </c>
      <c r="CG67" s="118">
        <f t="shared" si="121"/>
        <v>0</v>
      </c>
      <c r="CH67" s="118">
        <f t="shared" si="121"/>
        <v>0</v>
      </c>
      <c r="CI67" s="118">
        <f t="shared" si="121"/>
        <v>0</v>
      </c>
      <c r="CJ67" s="118">
        <f t="shared" si="121"/>
        <v>0</v>
      </c>
      <c r="CK67" s="118">
        <f t="shared" si="121"/>
        <v>0</v>
      </c>
      <c r="CL67" s="118">
        <f t="shared" si="121"/>
        <v>0</v>
      </c>
      <c r="CM67" s="118">
        <f t="shared" si="121"/>
        <v>0</v>
      </c>
      <c r="CN67" s="118">
        <f t="shared" si="121"/>
        <v>0</v>
      </c>
      <c r="CO67" s="118">
        <f t="shared" si="121"/>
        <v>0</v>
      </c>
      <c r="CP67" s="118">
        <f t="shared" si="121"/>
        <v>0</v>
      </c>
      <c r="CQ67" s="118">
        <f t="shared" si="121"/>
        <v>0</v>
      </c>
      <c r="CR67" s="118">
        <f t="shared" si="121"/>
        <v>0</v>
      </c>
      <c r="CS67" s="118">
        <f t="shared" si="121"/>
        <v>0</v>
      </c>
      <c r="CT67" s="118">
        <f t="shared" si="121"/>
        <v>0</v>
      </c>
      <c r="CU67" s="118">
        <f t="shared" si="121"/>
        <v>0</v>
      </c>
      <c r="CV67" s="118">
        <f t="shared" si="121"/>
        <v>0</v>
      </c>
      <c r="CW67" s="118">
        <f t="shared" si="121"/>
        <v>0</v>
      </c>
      <c r="CX67" s="118">
        <f t="shared" si="121"/>
        <v>0</v>
      </c>
      <c r="CY67" s="118">
        <f t="shared" si="121"/>
        <v>0</v>
      </c>
      <c r="CZ67" s="118">
        <f t="shared" si="121"/>
        <v>0</v>
      </c>
      <c r="DA67" s="118">
        <f t="shared" si="121"/>
        <v>0</v>
      </c>
      <c r="DB67" s="118">
        <f t="shared" si="121"/>
        <v>0</v>
      </c>
      <c r="DC67" s="118">
        <f t="shared" si="121"/>
        <v>0</v>
      </c>
      <c r="DD67" s="118">
        <f t="shared" si="121"/>
        <v>0</v>
      </c>
      <c r="DE67" s="118">
        <f t="shared" si="121"/>
        <v>0</v>
      </c>
      <c r="DF67" s="118">
        <f t="shared" si="121"/>
        <v>0</v>
      </c>
      <c r="DG67" s="118">
        <f t="shared" si="121"/>
        <v>0</v>
      </c>
    </row>
    <row r="68" spans="1:111" ht="2.15" customHeight="1" x14ac:dyDescent="0.25">
      <c r="A68" s="30"/>
      <c r="B68" s="131"/>
      <c r="C68" s="215"/>
      <c r="D68" s="217"/>
      <c r="E68" s="218"/>
      <c r="F68" s="217"/>
      <c r="G68" s="218"/>
      <c r="H68" s="217"/>
      <c r="I68" s="218"/>
      <c r="J68" s="217"/>
      <c r="K68" s="218"/>
      <c r="L68" s="217"/>
      <c r="M68" s="218"/>
      <c r="N68" s="217"/>
      <c r="O68" s="218"/>
      <c r="P68" s="217"/>
      <c r="Q68" s="218"/>
      <c r="R68" s="217"/>
      <c r="S68" s="218"/>
      <c r="T68" s="217"/>
      <c r="U68" s="218"/>
      <c r="V68" s="217"/>
      <c r="W68" s="218"/>
      <c r="X68" s="217"/>
      <c r="Y68" s="218"/>
      <c r="Z68" s="217"/>
      <c r="AA68" s="218"/>
      <c r="AB68" s="217"/>
      <c r="AC68" s="218"/>
      <c r="AD68" s="217"/>
      <c r="AE68" s="218"/>
      <c r="AF68" s="217"/>
      <c r="AG68" s="218"/>
      <c r="AH68" s="217"/>
      <c r="AI68" s="218"/>
      <c r="AJ68" s="217"/>
      <c r="AK68" s="218"/>
      <c r="AL68" s="217"/>
      <c r="AM68" s="218"/>
      <c r="AN68" s="217"/>
      <c r="AO68" s="218"/>
      <c r="AP68" s="217"/>
      <c r="AQ68" s="218"/>
      <c r="AR68" s="217"/>
      <c r="AS68" s="218"/>
      <c r="AT68" s="217"/>
      <c r="AU68" s="218"/>
      <c r="AV68" s="217"/>
      <c r="AW68" s="218"/>
      <c r="AX68" s="217"/>
      <c r="AY68" s="218"/>
      <c r="AZ68" s="217"/>
      <c r="BA68" s="218"/>
      <c r="BB68" s="217"/>
      <c r="BC68" s="218"/>
      <c r="BD68" s="217"/>
      <c r="BE68" s="218"/>
      <c r="BF68" s="217"/>
      <c r="BG68" s="216"/>
      <c r="BH68" s="132"/>
      <c r="BI68" s="132"/>
      <c r="BJ68" s="132"/>
      <c r="BK68" s="132"/>
      <c r="BL68" s="132"/>
      <c r="BM68" s="106"/>
      <c r="BN68" s="162"/>
      <c r="BO68" s="162">
        <f t="shared" ref="BO68" si="122">BO67</f>
        <v>0</v>
      </c>
      <c r="BQ68" s="169"/>
      <c r="BR68" s="99"/>
      <c r="BS68" s="118"/>
      <c r="BT68" s="99"/>
      <c r="BU68" s="143"/>
      <c r="BV68" s="99"/>
      <c r="BX68" s="148"/>
      <c r="BY68" s="148"/>
      <c r="CA68" s="149"/>
      <c r="CB68" s="149"/>
      <c r="CD68" s="205"/>
      <c r="CE68" s="99"/>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row>
    <row r="69" spans="1:111" ht="18" customHeight="1" x14ac:dyDescent="0.25">
      <c r="A69" s="30"/>
      <c r="B69" s="131"/>
      <c r="C69" s="215"/>
      <c r="D69" s="190"/>
      <c r="E69" s="131"/>
      <c r="F69" s="190"/>
      <c r="G69" s="131"/>
      <c r="H69" s="190"/>
      <c r="I69" s="131"/>
      <c r="J69" s="190"/>
      <c r="K69" s="131"/>
      <c r="L69" s="190"/>
      <c r="M69" s="131"/>
      <c r="N69" s="190"/>
      <c r="O69" s="131"/>
      <c r="P69" s="190"/>
      <c r="Q69" s="131"/>
      <c r="R69" s="190"/>
      <c r="S69" s="131"/>
      <c r="T69" s="190"/>
      <c r="U69" s="131"/>
      <c r="V69" s="190"/>
      <c r="W69" s="131"/>
      <c r="X69" s="190"/>
      <c r="Y69" s="131"/>
      <c r="Z69" s="190"/>
      <c r="AA69" s="131"/>
      <c r="AB69" s="190"/>
      <c r="AC69" s="131"/>
      <c r="AD69" s="190"/>
      <c r="AE69" s="131"/>
      <c r="AF69" s="190"/>
      <c r="AG69" s="131"/>
      <c r="AH69" s="190"/>
      <c r="AI69" s="131"/>
      <c r="AJ69" s="190"/>
      <c r="AK69" s="131"/>
      <c r="AL69" s="190"/>
      <c r="AM69" s="131"/>
      <c r="AN69" s="190"/>
      <c r="AO69" s="131"/>
      <c r="AP69" s="190"/>
      <c r="AQ69" s="131"/>
      <c r="AR69" s="190"/>
      <c r="AS69" s="131"/>
      <c r="AT69" s="190"/>
      <c r="AU69" s="131"/>
      <c r="AV69" s="190"/>
      <c r="AW69" s="131"/>
      <c r="AX69" s="190"/>
      <c r="AY69" s="131"/>
      <c r="AZ69" s="190"/>
      <c r="BA69" s="131"/>
      <c r="BB69" s="190"/>
      <c r="BC69" s="131"/>
      <c r="BD69" s="190"/>
      <c r="BE69" s="131"/>
      <c r="BF69" s="190"/>
      <c r="BG69" s="131"/>
      <c r="BH69" s="132"/>
      <c r="BI69" s="132"/>
      <c r="BJ69" s="132"/>
      <c r="BK69" s="132"/>
      <c r="BL69" s="132"/>
      <c r="BM69" s="106" t="str">
        <f t="shared" ref="BM69" si="123">IF(BX67="ja","Es fehlen Angaben zum Maßnahmeort!","")</f>
        <v/>
      </c>
      <c r="BN69" s="162"/>
      <c r="BO69" s="162">
        <f t="shared" ref="BO69" si="124">BO67</f>
        <v>0</v>
      </c>
      <c r="BQ69" s="170" t="s">
        <v>73</v>
      </c>
      <c r="BR69" s="99">
        <f>SUMPRODUCT(($D$16:$BF$16=Haushaltsjahr)*(D67:BF67&lt;&gt;"")*(D69:BF69=BQ69)*(D73:BF73))</f>
        <v>0</v>
      </c>
      <c r="BS69" s="118">
        <f>SUMPRODUCT(($D$16:$BF$16=Haushaltsjahr)*(D67:BF67=$BS$17)*(D69:BF69=BQ69)*(D73:BF73))</f>
        <v>0</v>
      </c>
      <c r="BT69" s="99">
        <f>SUMPRODUCT(($D$16:$BF$16=Haushaltsjahr)*(D67:BF67=$BT$17)*(D69:BF69=BQ69)*(D73:BF73))</f>
        <v>0</v>
      </c>
      <c r="BU69" s="143"/>
      <c r="BV69" s="99">
        <f t="shared" ref="BV69" si="125">IF(OR(BY67="ja",BX67="ja"),0,IF(BU67&gt;=60%,BS69+BT69,BS69))</f>
        <v>0</v>
      </c>
      <c r="BX69" s="148"/>
      <c r="BY69" s="148"/>
      <c r="CA69" s="149" t="str">
        <f>IF(CB69=FALSE,"",COUNTIFS($CB$19:CB69,"&lt;&gt;",$CB$19:CB69,"&lt;&gt;falsch"))</f>
        <v/>
      </c>
      <c r="CB69" s="149"/>
      <c r="CD69" s="205" t="s">
        <v>99</v>
      </c>
      <c r="CE69" s="99">
        <f>IF(Gesamtstunden=0,0,IF(SUM(CF69:DG69)&gt;0,1,IF(AND(BR67&gt;0,Gesamtstunden&lt;BR67),1,0)))</f>
        <v>0</v>
      </c>
      <c r="CF69" s="206">
        <f t="shared" ref="CF69:DG69" si="126">IF(CF$17="",0,IF(CF67&gt;CF$16,1,0))</f>
        <v>0</v>
      </c>
      <c r="CG69" s="206">
        <f t="shared" si="126"/>
        <v>0</v>
      </c>
      <c r="CH69" s="206">
        <f t="shared" si="126"/>
        <v>0</v>
      </c>
      <c r="CI69" s="206">
        <f t="shared" si="126"/>
        <v>0</v>
      </c>
      <c r="CJ69" s="206">
        <f t="shared" si="126"/>
        <v>0</v>
      </c>
      <c r="CK69" s="206">
        <f t="shared" si="126"/>
        <v>0</v>
      </c>
      <c r="CL69" s="206">
        <f t="shared" si="126"/>
        <v>0</v>
      </c>
      <c r="CM69" s="206">
        <f t="shared" si="126"/>
        <v>0</v>
      </c>
      <c r="CN69" s="206">
        <f t="shared" si="126"/>
        <v>0</v>
      </c>
      <c r="CO69" s="206">
        <f t="shared" si="126"/>
        <v>0</v>
      </c>
      <c r="CP69" s="206">
        <f t="shared" si="126"/>
        <v>0</v>
      </c>
      <c r="CQ69" s="206">
        <f t="shared" si="126"/>
        <v>0</v>
      </c>
      <c r="CR69" s="206">
        <f t="shared" si="126"/>
        <v>0</v>
      </c>
      <c r="CS69" s="206">
        <f t="shared" si="126"/>
        <v>0</v>
      </c>
      <c r="CT69" s="206">
        <f t="shared" si="126"/>
        <v>0</v>
      </c>
      <c r="CU69" s="206">
        <f t="shared" si="126"/>
        <v>0</v>
      </c>
      <c r="CV69" s="206">
        <f t="shared" si="126"/>
        <v>0</v>
      </c>
      <c r="CW69" s="206">
        <f t="shared" si="126"/>
        <v>0</v>
      </c>
      <c r="CX69" s="206">
        <f t="shared" si="126"/>
        <v>0</v>
      </c>
      <c r="CY69" s="206">
        <f t="shared" si="126"/>
        <v>0</v>
      </c>
      <c r="CZ69" s="206">
        <f t="shared" si="126"/>
        <v>0</v>
      </c>
      <c r="DA69" s="206">
        <f t="shared" si="126"/>
        <v>0</v>
      </c>
      <c r="DB69" s="206">
        <f t="shared" si="126"/>
        <v>0</v>
      </c>
      <c r="DC69" s="206">
        <f t="shared" si="126"/>
        <v>0</v>
      </c>
      <c r="DD69" s="206">
        <f t="shared" si="126"/>
        <v>0</v>
      </c>
      <c r="DE69" s="206">
        <f t="shared" si="126"/>
        <v>0</v>
      </c>
      <c r="DF69" s="206">
        <f t="shared" si="126"/>
        <v>0</v>
      </c>
      <c r="DG69" s="206">
        <f t="shared" si="126"/>
        <v>0</v>
      </c>
    </row>
    <row r="70" spans="1:111" ht="2.15" customHeight="1" x14ac:dyDescent="0.25">
      <c r="A70" s="30"/>
      <c r="B70" s="131"/>
      <c r="C70" s="215"/>
      <c r="D70" s="217"/>
      <c r="E70" s="218"/>
      <c r="F70" s="217"/>
      <c r="G70" s="218"/>
      <c r="H70" s="217"/>
      <c r="I70" s="218"/>
      <c r="J70" s="217"/>
      <c r="K70" s="218"/>
      <c r="L70" s="217"/>
      <c r="M70" s="218"/>
      <c r="N70" s="217"/>
      <c r="O70" s="218"/>
      <c r="P70" s="217"/>
      <c r="Q70" s="218"/>
      <c r="R70" s="217"/>
      <c r="S70" s="218"/>
      <c r="T70" s="217"/>
      <c r="U70" s="218"/>
      <c r="V70" s="217"/>
      <c r="W70" s="218"/>
      <c r="X70" s="217"/>
      <c r="Y70" s="218"/>
      <c r="Z70" s="217"/>
      <c r="AA70" s="218"/>
      <c r="AB70" s="217"/>
      <c r="AC70" s="218"/>
      <c r="AD70" s="217"/>
      <c r="AE70" s="218"/>
      <c r="AF70" s="217"/>
      <c r="AG70" s="218"/>
      <c r="AH70" s="217"/>
      <c r="AI70" s="218"/>
      <c r="AJ70" s="217"/>
      <c r="AK70" s="218"/>
      <c r="AL70" s="217"/>
      <c r="AM70" s="218"/>
      <c r="AN70" s="217"/>
      <c r="AO70" s="218"/>
      <c r="AP70" s="217"/>
      <c r="AQ70" s="218"/>
      <c r="AR70" s="217"/>
      <c r="AS70" s="218"/>
      <c r="AT70" s="217"/>
      <c r="AU70" s="218"/>
      <c r="AV70" s="217"/>
      <c r="AW70" s="218"/>
      <c r="AX70" s="217"/>
      <c r="AY70" s="218"/>
      <c r="AZ70" s="217"/>
      <c r="BA70" s="218"/>
      <c r="BB70" s="217"/>
      <c r="BC70" s="218"/>
      <c r="BD70" s="217"/>
      <c r="BE70" s="218"/>
      <c r="BF70" s="217"/>
      <c r="BG70" s="216"/>
      <c r="BH70" s="132"/>
      <c r="BI70" s="132"/>
      <c r="BJ70" s="132"/>
      <c r="BK70" s="132"/>
      <c r="BL70" s="132"/>
      <c r="BM70" s="106"/>
      <c r="BN70" s="162"/>
      <c r="BO70" s="162">
        <f t="shared" ref="BO70" si="127">BO67</f>
        <v>0</v>
      </c>
      <c r="BQ70" s="170"/>
      <c r="BR70" s="99"/>
      <c r="BS70" s="118"/>
      <c r="BT70" s="99"/>
      <c r="BU70" s="143"/>
      <c r="BV70" s="99"/>
      <c r="BX70" s="148"/>
      <c r="BY70" s="148"/>
      <c r="CA70" s="149"/>
      <c r="CB70" s="149"/>
      <c r="CD70" s="205"/>
      <c r="CE70" s="99"/>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row>
    <row r="71" spans="1:111" ht="18" customHeight="1" x14ac:dyDescent="0.25">
      <c r="A71" s="30"/>
      <c r="B71" s="119"/>
      <c r="C71" s="215"/>
      <c r="D71" s="190"/>
      <c r="E71" s="131"/>
      <c r="F71" s="190"/>
      <c r="G71" s="131"/>
      <c r="H71" s="190"/>
      <c r="I71" s="131"/>
      <c r="J71" s="190"/>
      <c r="K71" s="131"/>
      <c r="L71" s="190"/>
      <c r="M71" s="131"/>
      <c r="N71" s="190"/>
      <c r="O71" s="131"/>
      <c r="P71" s="190"/>
      <c r="Q71" s="131"/>
      <c r="R71" s="190"/>
      <c r="S71" s="131"/>
      <c r="T71" s="190"/>
      <c r="U71" s="131"/>
      <c r="V71" s="190"/>
      <c r="W71" s="131"/>
      <c r="X71" s="190"/>
      <c r="Y71" s="131"/>
      <c r="Z71" s="190"/>
      <c r="AA71" s="131"/>
      <c r="AB71" s="190"/>
      <c r="AC71" s="131"/>
      <c r="AD71" s="190"/>
      <c r="AE71" s="131"/>
      <c r="AF71" s="190"/>
      <c r="AG71" s="131"/>
      <c r="AH71" s="190"/>
      <c r="AI71" s="131"/>
      <c r="AJ71" s="190"/>
      <c r="AK71" s="131"/>
      <c r="AL71" s="190"/>
      <c r="AM71" s="131"/>
      <c r="AN71" s="190"/>
      <c r="AO71" s="131"/>
      <c r="AP71" s="190"/>
      <c r="AQ71" s="131"/>
      <c r="AR71" s="190"/>
      <c r="AS71" s="131"/>
      <c r="AT71" s="190"/>
      <c r="AU71" s="131"/>
      <c r="AV71" s="190"/>
      <c r="AW71" s="131"/>
      <c r="AX71" s="190"/>
      <c r="AY71" s="131"/>
      <c r="AZ71" s="190"/>
      <c r="BA71" s="131"/>
      <c r="BB71" s="190"/>
      <c r="BC71" s="131"/>
      <c r="BD71" s="190"/>
      <c r="BE71" s="131"/>
      <c r="BF71" s="190"/>
      <c r="BG71" s="131"/>
      <c r="BH71" s="104" t="str">
        <f>IF(OR(Gesamtstunden=0,SUM($D$16:$BF$16)=0,B67=""),"",BR67)</f>
        <v/>
      </c>
      <c r="BI71" s="104" t="str">
        <f>IF(OR(Gesamtstunden=0,SUM($D$16:$BF$16)=0,B67=""),"",BS67)</f>
        <v/>
      </c>
      <c r="BJ71" s="108" t="str">
        <f t="shared" ref="BJ71" si="128">IF(BH71="","",IF(BH71=0,0,BU67))</f>
        <v/>
      </c>
      <c r="BK71" s="104" t="str">
        <f>IF(OR(Gesamtstunden=0,SUM($D$16:$BF$16)=0,B67=""),"",BV67)</f>
        <v/>
      </c>
      <c r="BL71" s="104" t="str">
        <f>IF(OR(Gesamtstunden=0,SUM($D$16:$BF$16)=0,B67=""),"",BV69)</f>
        <v/>
      </c>
      <c r="BM71" s="106" t="str">
        <f t="shared" ref="BM71" si="129">IF(BY67="ja","Es fehlen Angaben zum Berufsfeld!","")</f>
        <v/>
      </c>
      <c r="BN71" s="162"/>
      <c r="BO71" s="162">
        <f t="shared" ref="BO71" si="130">BO67</f>
        <v>0</v>
      </c>
      <c r="BQ71" s="169"/>
      <c r="BR71" s="99"/>
      <c r="BS71" s="118"/>
      <c r="BT71" s="99"/>
      <c r="BU71" s="143"/>
      <c r="BV71" s="99"/>
      <c r="BX71" s="148"/>
      <c r="BY71" s="148"/>
      <c r="CA71" s="149" t="str">
        <f>IF(CB71=FALSE,"",COUNTIFS($CB$19:CB71,"&lt;&gt;",$CB$19:CB71,"&lt;&gt;falsch"))</f>
        <v/>
      </c>
      <c r="CB71" s="149"/>
      <c r="CD71" s="205" t="s">
        <v>100</v>
      </c>
      <c r="CE71" s="99">
        <f>IF(Gesamtstunden=0,0,IF(SUM(CF71:DG71)&gt;0,1,IF(AND(BR67&gt;0,Gesamtstunden&gt;BR67),1,0)))</f>
        <v>0</v>
      </c>
      <c r="CF71" s="206">
        <f t="shared" ref="CF71:DG71" si="131">IF(OR($B67="",CF$17=""),0,IF(CF67&lt;CF$16,1,0))</f>
        <v>0</v>
      </c>
      <c r="CG71" s="206">
        <f t="shared" si="131"/>
        <v>0</v>
      </c>
      <c r="CH71" s="206">
        <f t="shared" si="131"/>
        <v>0</v>
      </c>
      <c r="CI71" s="206">
        <f t="shared" si="131"/>
        <v>0</v>
      </c>
      <c r="CJ71" s="206">
        <f t="shared" si="131"/>
        <v>0</v>
      </c>
      <c r="CK71" s="206">
        <f t="shared" si="131"/>
        <v>0</v>
      </c>
      <c r="CL71" s="206">
        <f t="shared" si="131"/>
        <v>0</v>
      </c>
      <c r="CM71" s="206">
        <f t="shared" si="131"/>
        <v>0</v>
      </c>
      <c r="CN71" s="206">
        <f t="shared" si="131"/>
        <v>0</v>
      </c>
      <c r="CO71" s="206">
        <f t="shared" si="131"/>
        <v>0</v>
      </c>
      <c r="CP71" s="206">
        <f t="shared" si="131"/>
        <v>0</v>
      </c>
      <c r="CQ71" s="206">
        <f t="shared" si="131"/>
        <v>0</v>
      </c>
      <c r="CR71" s="206">
        <f t="shared" si="131"/>
        <v>0</v>
      </c>
      <c r="CS71" s="206">
        <f t="shared" si="131"/>
        <v>0</v>
      </c>
      <c r="CT71" s="206">
        <f t="shared" si="131"/>
        <v>0</v>
      </c>
      <c r="CU71" s="206">
        <f t="shared" si="131"/>
        <v>0</v>
      </c>
      <c r="CV71" s="206">
        <f t="shared" si="131"/>
        <v>0</v>
      </c>
      <c r="CW71" s="206">
        <f t="shared" si="131"/>
        <v>0</v>
      </c>
      <c r="CX71" s="206">
        <f t="shared" si="131"/>
        <v>0</v>
      </c>
      <c r="CY71" s="206">
        <f t="shared" si="131"/>
        <v>0</v>
      </c>
      <c r="CZ71" s="206">
        <f t="shared" si="131"/>
        <v>0</v>
      </c>
      <c r="DA71" s="206">
        <f t="shared" si="131"/>
        <v>0</v>
      </c>
      <c r="DB71" s="206">
        <f t="shared" si="131"/>
        <v>0</v>
      </c>
      <c r="DC71" s="206">
        <f t="shared" si="131"/>
        <v>0</v>
      </c>
      <c r="DD71" s="206">
        <f t="shared" si="131"/>
        <v>0</v>
      </c>
      <c r="DE71" s="206">
        <f t="shared" si="131"/>
        <v>0</v>
      </c>
      <c r="DF71" s="206">
        <f t="shared" si="131"/>
        <v>0</v>
      </c>
      <c r="DG71" s="206">
        <f t="shared" si="131"/>
        <v>0</v>
      </c>
    </row>
    <row r="72" spans="1:111" ht="2.15" customHeight="1" x14ac:dyDescent="0.25">
      <c r="A72" s="30"/>
      <c r="B72" s="119"/>
      <c r="C72" s="215"/>
      <c r="D72" s="217"/>
      <c r="E72" s="218"/>
      <c r="F72" s="217"/>
      <c r="G72" s="218"/>
      <c r="H72" s="217"/>
      <c r="I72" s="218"/>
      <c r="J72" s="217"/>
      <c r="K72" s="218"/>
      <c r="L72" s="217"/>
      <c r="M72" s="218"/>
      <c r="N72" s="217"/>
      <c r="O72" s="218"/>
      <c r="P72" s="217"/>
      <c r="Q72" s="218"/>
      <c r="R72" s="217"/>
      <c r="S72" s="218"/>
      <c r="T72" s="217"/>
      <c r="U72" s="218"/>
      <c r="V72" s="217"/>
      <c r="W72" s="218"/>
      <c r="X72" s="217"/>
      <c r="Y72" s="218"/>
      <c r="Z72" s="217"/>
      <c r="AA72" s="218"/>
      <c r="AB72" s="217"/>
      <c r="AC72" s="218"/>
      <c r="AD72" s="217"/>
      <c r="AE72" s="218"/>
      <c r="AF72" s="217"/>
      <c r="AG72" s="218"/>
      <c r="AH72" s="217"/>
      <c r="AI72" s="218"/>
      <c r="AJ72" s="217"/>
      <c r="AK72" s="218"/>
      <c r="AL72" s="217"/>
      <c r="AM72" s="218"/>
      <c r="AN72" s="217"/>
      <c r="AO72" s="218"/>
      <c r="AP72" s="217"/>
      <c r="AQ72" s="218"/>
      <c r="AR72" s="217"/>
      <c r="AS72" s="218"/>
      <c r="AT72" s="217"/>
      <c r="AU72" s="218"/>
      <c r="AV72" s="217"/>
      <c r="AW72" s="218"/>
      <c r="AX72" s="217"/>
      <c r="AY72" s="218"/>
      <c r="AZ72" s="217"/>
      <c r="BA72" s="218"/>
      <c r="BB72" s="217"/>
      <c r="BC72" s="218"/>
      <c r="BD72" s="217"/>
      <c r="BE72" s="218"/>
      <c r="BF72" s="217"/>
      <c r="BG72" s="216"/>
      <c r="BH72" s="104"/>
      <c r="BI72" s="104"/>
      <c r="BJ72" s="108"/>
      <c r="BK72" s="104"/>
      <c r="BL72" s="104"/>
      <c r="BM72" s="106"/>
      <c r="BN72" s="162"/>
      <c r="BO72" s="162">
        <f t="shared" ref="BO72" si="132">BO67</f>
        <v>0</v>
      </c>
      <c r="BQ72" s="169"/>
      <c r="BR72" s="99"/>
      <c r="BS72" s="118"/>
      <c r="BT72" s="99"/>
      <c r="BU72" s="143"/>
      <c r="BV72" s="99"/>
      <c r="BX72" s="148"/>
      <c r="BY72" s="148"/>
      <c r="CA72" s="149"/>
      <c r="CB72" s="149"/>
      <c r="CD72" s="205"/>
      <c r="CE72" s="99"/>
      <c r="CF72" s="206"/>
      <c r="CG72" s="206"/>
      <c r="CH72" s="206"/>
      <c r="CI72" s="206"/>
      <c r="CJ72" s="206"/>
      <c r="CK72" s="206"/>
      <c r="CL72" s="206"/>
      <c r="CM72" s="206"/>
      <c r="CN72" s="206"/>
      <c r="CO72" s="206"/>
      <c r="CP72" s="206"/>
      <c r="CQ72" s="206"/>
      <c r="CR72" s="206"/>
      <c r="CS72" s="206"/>
      <c r="CT72" s="206"/>
      <c r="CU72" s="206"/>
      <c r="CV72" s="206"/>
      <c r="CW72" s="206"/>
      <c r="CX72" s="206"/>
      <c r="CY72" s="206"/>
      <c r="CZ72" s="206"/>
      <c r="DA72" s="206"/>
      <c r="DB72" s="206"/>
      <c r="DC72" s="206"/>
      <c r="DD72" s="206"/>
      <c r="DE72" s="206"/>
      <c r="DF72" s="206"/>
      <c r="DG72" s="206"/>
    </row>
    <row r="73" spans="1:111" ht="18" customHeight="1" x14ac:dyDescent="0.25">
      <c r="A73" s="31"/>
      <c r="B73" s="114"/>
      <c r="C73" s="215"/>
      <c r="D73" s="191"/>
      <c r="E73" s="219"/>
      <c r="F73" s="191"/>
      <c r="G73" s="219"/>
      <c r="H73" s="191"/>
      <c r="I73" s="219"/>
      <c r="J73" s="191"/>
      <c r="K73" s="219"/>
      <c r="L73" s="191"/>
      <c r="M73" s="219"/>
      <c r="N73" s="191"/>
      <c r="O73" s="219"/>
      <c r="P73" s="191"/>
      <c r="Q73" s="219"/>
      <c r="R73" s="191"/>
      <c r="S73" s="219"/>
      <c r="T73" s="191"/>
      <c r="U73" s="219"/>
      <c r="V73" s="191"/>
      <c r="W73" s="219"/>
      <c r="X73" s="191"/>
      <c r="Y73" s="219"/>
      <c r="Z73" s="191"/>
      <c r="AA73" s="219"/>
      <c r="AB73" s="191"/>
      <c r="AC73" s="219"/>
      <c r="AD73" s="191"/>
      <c r="AE73" s="219"/>
      <c r="AF73" s="191"/>
      <c r="AG73" s="219"/>
      <c r="AH73" s="191"/>
      <c r="AI73" s="219"/>
      <c r="AJ73" s="191"/>
      <c r="AK73" s="219"/>
      <c r="AL73" s="191"/>
      <c r="AM73" s="219"/>
      <c r="AN73" s="191"/>
      <c r="AO73" s="219"/>
      <c r="AP73" s="191"/>
      <c r="AQ73" s="219"/>
      <c r="AR73" s="191"/>
      <c r="AS73" s="219"/>
      <c r="AT73" s="191"/>
      <c r="AU73" s="219"/>
      <c r="AV73" s="191"/>
      <c r="AW73" s="219"/>
      <c r="AX73" s="191"/>
      <c r="AY73" s="219"/>
      <c r="AZ73" s="191"/>
      <c r="BA73" s="219"/>
      <c r="BB73" s="191"/>
      <c r="BC73" s="219"/>
      <c r="BD73" s="191"/>
      <c r="BE73" s="219"/>
      <c r="BF73" s="191"/>
      <c r="BG73" s="131"/>
      <c r="BH73" s="115"/>
      <c r="BI73" s="115"/>
      <c r="BJ73" s="116"/>
      <c r="BK73" s="115"/>
      <c r="BL73" s="115"/>
      <c r="BM73" s="141" t="str">
        <f t="shared" ref="BM73" si="133">IF(AND(CE69=1,CE71=0),"Bitte die max. Anzahl an Gesamtstunden bzw. Stunden pro Tag beachten!",IF(AND(CE69=0,CE71=1),"Es fehlen Angaben zu den Kursstunden!",IF(AND(CE69=1,CE71=1),"Bitte die max. Anzahl an Stunden pro Tag beachten!","")))</f>
        <v/>
      </c>
      <c r="BN73" s="162" t="str">
        <f t="shared" ref="BN73" si="134">IF(B67&lt;&gt;"",1,"")</f>
        <v/>
      </c>
      <c r="BO73" s="162">
        <f t="shared" ref="BO73" si="135">BO67</f>
        <v>0</v>
      </c>
      <c r="BQ73" s="169"/>
      <c r="BR73" s="99"/>
      <c r="BS73" s="118"/>
      <c r="BT73" s="99"/>
      <c r="BU73" s="143"/>
      <c r="BV73" s="99"/>
      <c r="BX73" s="147"/>
      <c r="BY73" s="147"/>
      <c r="CA73" s="149" t="str">
        <f>IF(CB73=FALSE,"",COUNTIFS($CB$19:CB73,"&lt;&gt;",$CB$19:CB73,"&lt;&gt;falsch"))</f>
        <v/>
      </c>
      <c r="CB73" s="149"/>
      <c r="CD73" s="205"/>
      <c r="CE73" s="99"/>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DF73" s="206"/>
      <c r="DG73" s="206"/>
    </row>
    <row r="74" spans="1:111" ht="5.15" customHeight="1" x14ac:dyDescent="0.25">
      <c r="B74" s="221"/>
      <c r="C74" s="218"/>
      <c r="BN74" s="163"/>
      <c r="BO74" s="162"/>
      <c r="BQ74" s="169"/>
      <c r="BR74" s="99"/>
      <c r="BS74" s="118"/>
      <c r="BT74" s="99"/>
      <c r="BU74" s="143"/>
      <c r="BV74" s="99"/>
      <c r="BX74" s="146"/>
      <c r="BY74" s="146"/>
      <c r="CA74" s="149" t="str">
        <f>IF(CB74=FALSE,"",COUNTIFS($CB$19:CB74,"&lt;&gt;",$CB$19:CB74,"&lt;&gt;falsch"))</f>
        <v/>
      </c>
      <c r="CB74" s="149"/>
      <c r="CD74" s="205"/>
      <c r="CE74" s="99"/>
      <c r="CF74" s="206"/>
      <c r="CG74" s="206"/>
      <c r="CH74" s="206"/>
      <c r="CI74" s="206"/>
      <c r="CJ74" s="206"/>
      <c r="CK74" s="206"/>
      <c r="CL74" s="206"/>
      <c r="CM74" s="206"/>
      <c r="CN74" s="206"/>
      <c r="CO74" s="206"/>
      <c r="CP74" s="206"/>
      <c r="CQ74" s="206"/>
      <c r="CR74" s="206"/>
      <c r="CS74" s="206"/>
      <c r="CT74" s="206"/>
      <c r="CU74" s="206"/>
      <c r="CV74" s="206"/>
      <c r="CW74" s="206"/>
      <c r="CX74" s="206"/>
      <c r="CY74" s="206"/>
      <c r="CZ74" s="206"/>
      <c r="DA74" s="206"/>
      <c r="DB74" s="206"/>
      <c r="DC74" s="206"/>
      <c r="DD74" s="206"/>
      <c r="DE74" s="206"/>
      <c r="DF74" s="206"/>
      <c r="DG74" s="206"/>
    </row>
    <row r="75" spans="1:111" ht="18" customHeight="1" x14ac:dyDescent="0.25">
      <c r="A75" s="29">
        <v>8</v>
      </c>
      <c r="B75" s="117" t="str">
        <f>VLOOKUP(A75,'Kopierhilfe TN-Daten'!$A$2:$D$31,4)</f>
        <v/>
      </c>
      <c r="C75" s="131"/>
      <c r="D75" s="189"/>
      <c r="E75" s="117"/>
      <c r="F75" s="189"/>
      <c r="G75" s="117"/>
      <c r="H75" s="189"/>
      <c r="I75" s="117"/>
      <c r="J75" s="189"/>
      <c r="K75" s="117"/>
      <c r="L75" s="189"/>
      <c r="M75" s="117"/>
      <c r="N75" s="189"/>
      <c r="O75" s="117"/>
      <c r="P75" s="189"/>
      <c r="Q75" s="117"/>
      <c r="R75" s="189"/>
      <c r="S75" s="117"/>
      <c r="T75" s="189"/>
      <c r="U75" s="117"/>
      <c r="V75" s="189"/>
      <c r="W75" s="117"/>
      <c r="X75" s="189"/>
      <c r="Y75" s="117"/>
      <c r="Z75" s="189"/>
      <c r="AA75" s="117"/>
      <c r="AB75" s="189"/>
      <c r="AC75" s="117"/>
      <c r="AD75" s="189"/>
      <c r="AE75" s="117"/>
      <c r="AF75" s="189"/>
      <c r="AG75" s="117"/>
      <c r="AH75" s="189"/>
      <c r="AI75" s="117"/>
      <c r="AJ75" s="189"/>
      <c r="AK75" s="117"/>
      <c r="AL75" s="189"/>
      <c r="AM75" s="117"/>
      <c r="AN75" s="189"/>
      <c r="AO75" s="117"/>
      <c r="AP75" s="189"/>
      <c r="AQ75" s="117"/>
      <c r="AR75" s="189"/>
      <c r="AS75" s="117"/>
      <c r="AT75" s="189"/>
      <c r="AU75" s="117"/>
      <c r="AV75" s="189"/>
      <c r="AW75" s="117"/>
      <c r="AX75" s="189"/>
      <c r="AY75" s="117"/>
      <c r="AZ75" s="189"/>
      <c r="BA75" s="117"/>
      <c r="BB75" s="189"/>
      <c r="BC75" s="117"/>
      <c r="BD75" s="189"/>
      <c r="BE75" s="117"/>
      <c r="BF75" s="189"/>
      <c r="BG75" s="131"/>
      <c r="BH75" s="105"/>
      <c r="BI75" s="105"/>
      <c r="BJ75" s="105"/>
      <c r="BK75" s="105"/>
      <c r="BL75" s="105"/>
      <c r="BM75" s="106" t="str">
        <f t="shared" ref="BM75" si="136">IF(AND(B75="",BR75&gt;0),"Bitte den Namen der Schülerin/des Schülers erfassen!","")</f>
        <v/>
      </c>
      <c r="BN75" s="162"/>
      <c r="BO75" s="162">
        <f t="shared" ref="BO75" si="137">IF(OR(BM75&lt;&gt;"",BM77&lt;&gt;"",BM79&lt;&gt;"",BM81&lt;&gt;""),1,0)</f>
        <v>0</v>
      </c>
      <c r="BQ75" s="169"/>
      <c r="BR75" s="99">
        <f>SUMPRODUCT(($D$16:$BF$16=Haushaltsjahr)*(D75:BF75&lt;&gt;"")*(D81:BF81))</f>
        <v>0</v>
      </c>
      <c r="BS75" s="118">
        <f>SUMPRODUCT(($D$16:$BF$16=Haushaltsjahr)*(D75:BF75=$BS$17)*(D81:BF81))</f>
        <v>0</v>
      </c>
      <c r="BT75" s="99">
        <f>SUMPRODUCT(($D$16:$BF$16=Haushaltsjahr)*(D75:BF75=$BT$17)*(D81:BF81))</f>
        <v>0</v>
      </c>
      <c r="BU75" s="143">
        <f t="shared" ref="BU75" si="138">IF(BR75=0,0,ROUND(BS75/BR75,4))</f>
        <v>0</v>
      </c>
      <c r="BV75" s="99">
        <f t="shared" ref="BV75" si="139">IF(BY75="ja",0,IF(BU75&gt;=60%,BS75+BT75,BS75))</f>
        <v>0</v>
      </c>
      <c r="BX75" s="148" t="str">
        <f t="shared" ref="BX75" si="140">IF(SUMPRODUCT((D75:BF75=$BS$17)*(D77:BF77="")*($D$16:$BF$16&lt;&gt;0))&gt;0,"ja",
IF(SUMPRODUCT((D75:BF75=$BT$17)*(D77:BF77="")*($D$16:$BF$16&lt;&gt;0))&gt;0,"ja","nein"))</f>
        <v>nein</v>
      </c>
      <c r="BY75" s="148" t="str">
        <f t="shared" ref="BY75" si="141">IF(SUMPRODUCT((D75:BF75=$BS$17)*(D79:BF79="")*($D$16:$BF$16&lt;&gt;0))&gt;0,"ja",
IF(SUMPRODUCT((D75:BF75=$BT$17)*(D79:BF79="")*($D$16:$BF$16&lt;&gt;0))&gt;0,"ja","nein"))</f>
        <v>nein</v>
      </c>
      <c r="CA75" s="149" t="str">
        <f>IF(CB75=FALSE,"",COUNTIFS($CB$19:CB75,"&lt;&gt;",$CB$19:CB75,"&lt;&gt;falsch"))</f>
        <v/>
      </c>
      <c r="CB75" s="149" t="b">
        <f t="shared" ref="CB75" si="142">IF(BR77&gt;0,B75,FALSE)</f>
        <v>0</v>
      </c>
      <c r="CD75" s="205" t="s">
        <v>98</v>
      </c>
      <c r="CE75" s="99"/>
      <c r="CF75" s="118">
        <f t="shared" ref="CF75:DG75" si="143">IF(CF$17="",0,SUMPRODUCT(($D75:$BF75&lt;&gt;"")*($D81:$BF81)*($D$17:$BF$17=CF$17)))</f>
        <v>0</v>
      </c>
      <c r="CG75" s="118">
        <f t="shared" si="143"/>
        <v>0</v>
      </c>
      <c r="CH75" s="118">
        <f t="shared" si="143"/>
        <v>0</v>
      </c>
      <c r="CI75" s="118">
        <f t="shared" si="143"/>
        <v>0</v>
      </c>
      <c r="CJ75" s="118">
        <f t="shared" si="143"/>
        <v>0</v>
      </c>
      <c r="CK75" s="118">
        <f t="shared" si="143"/>
        <v>0</v>
      </c>
      <c r="CL75" s="118">
        <f t="shared" si="143"/>
        <v>0</v>
      </c>
      <c r="CM75" s="118">
        <f t="shared" si="143"/>
        <v>0</v>
      </c>
      <c r="CN75" s="118">
        <f t="shared" si="143"/>
        <v>0</v>
      </c>
      <c r="CO75" s="118">
        <f t="shared" si="143"/>
        <v>0</v>
      </c>
      <c r="CP75" s="118">
        <f t="shared" si="143"/>
        <v>0</v>
      </c>
      <c r="CQ75" s="118">
        <f t="shared" si="143"/>
        <v>0</v>
      </c>
      <c r="CR75" s="118">
        <f t="shared" si="143"/>
        <v>0</v>
      </c>
      <c r="CS75" s="118">
        <f t="shared" si="143"/>
        <v>0</v>
      </c>
      <c r="CT75" s="118">
        <f t="shared" si="143"/>
        <v>0</v>
      </c>
      <c r="CU75" s="118">
        <f t="shared" si="143"/>
        <v>0</v>
      </c>
      <c r="CV75" s="118">
        <f t="shared" si="143"/>
        <v>0</v>
      </c>
      <c r="CW75" s="118">
        <f t="shared" si="143"/>
        <v>0</v>
      </c>
      <c r="CX75" s="118">
        <f t="shared" si="143"/>
        <v>0</v>
      </c>
      <c r="CY75" s="118">
        <f t="shared" si="143"/>
        <v>0</v>
      </c>
      <c r="CZ75" s="118">
        <f t="shared" si="143"/>
        <v>0</v>
      </c>
      <c r="DA75" s="118">
        <f t="shared" si="143"/>
        <v>0</v>
      </c>
      <c r="DB75" s="118">
        <f t="shared" si="143"/>
        <v>0</v>
      </c>
      <c r="DC75" s="118">
        <f t="shared" si="143"/>
        <v>0</v>
      </c>
      <c r="DD75" s="118">
        <f t="shared" si="143"/>
        <v>0</v>
      </c>
      <c r="DE75" s="118">
        <f t="shared" si="143"/>
        <v>0</v>
      </c>
      <c r="DF75" s="118">
        <f t="shared" si="143"/>
        <v>0</v>
      </c>
      <c r="DG75" s="118">
        <f t="shared" si="143"/>
        <v>0</v>
      </c>
    </row>
    <row r="76" spans="1:111" ht="2.15" customHeight="1" x14ac:dyDescent="0.25">
      <c r="A76" s="30"/>
      <c r="B76" s="131"/>
      <c r="C76" s="215"/>
      <c r="D76" s="217"/>
      <c r="E76" s="218"/>
      <c r="F76" s="217"/>
      <c r="G76" s="218"/>
      <c r="H76" s="217"/>
      <c r="I76" s="218"/>
      <c r="J76" s="217"/>
      <c r="K76" s="218"/>
      <c r="L76" s="217"/>
      <c r="M76" s="218"/>
      <c r="N76" s="217"/>
      <c r="O76" s="218"/>
      <c r="P76" s="217"/>
      <c r="Q76" s="218"/>
      <c r="R76" s="217"/>
      <c r="S76" s="218"/>
      <c r="T76" s="217"/>
      <c r="U76" s="218"/>
      <c r="V76" s="217"/>
      <c r="W76" s="218"/>
      <c r="X76" s="217"/>
      <c r="Y76" s="218"/>
      <c r="Z76" s="217"/>
      <c r="AA76" s="218"/>
      <c r="AB76" s="217"/>
      <c r="AC76" s="218"/>
      <c r="AD76" s="217"/>
      <c r="AE76" s="218"/>
      <c r="AF76" s="217"/>
      <c r="AG76" s="218"/>
      <c r="AH76" s="217"/>
      <c r="AI76" s="218"/>
      <c r="AJ76" s="217"/>
      <c r="AK76" s="218"/>
      <c r="AL76" s="217"/>
      <c r="AM76" s="218"/>
      <c r="AN76" s="217"/>
      <c r="AO76" s="218"/>
      <c r="AP76" s="217"/>
      <c r="AQ76" s="218"/>
      <c r="AR76" s="217"/>
      <c r="AS76" s="218"/>
      <c r="AT76" s="217"/>
      <c r="AU76" s="218"/>
      <c r="AV76" s="217"/>
      <c r="AW76" s="218"/>
      <c r="AX76" s="217"/>
      <c r="AY76" s="218"/>
      <c r="AZ76" s="217"/>
      <c r="BA76" s="218"/>
      <c r="BB76" s="217"/>
      <c r="BC76" s="218"/>
      <c r="BD76" s="217"/>
      <c r="BE76" s="218"/>
      <c r="BF76" s="217"/>
      <c r="BG76" s="216"/>
      <c r="BH76" s="132"/>
      <c r="BI76" s="132"/>
      <c r="BJ76" s="132"/>
      <c r="BK76" s="132"/>
      <c r="BL76" s="132"/>
      <c r="BM76" s="106"/>
      <c r="BN76" s="162"/>
      <c r="BO76" s="162">
        <f t="shared" ref="BO76" si="144">BO75</f>
        <v>0</v>
      </c>
      <c r="BQ76" s="169"/>
      <c r="BR76" s="99"/>
      <c r="BS76" s="118"/>
      <c r="BT76" s="99"/>
      <c r="BU76" s="143"/>
      <c r="BV76" s="99"/>
      <c r="BX76" s="148"/>
      <c r="BY76" s="148"/>
      <c r="CA76" s="149"/>
      <c r="CB76" s="149"/>
      <c r="CD76" s="205"/>
      <c r="CE76" s="99"/>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row>
    <row r="77" spans="1:111" ht="18" customHeight="1" x14ac:dyDescent="0.25">
      <c r="A77" s="30"/>
      <c r="B77" s="131"/>
      <c r="C77" s="215"/>
      <c r="D77" s="190"/>
      <c r="E77" s="131"/>
      <c r="F77" s="190"/>
      <c r="G77" s="131"/>
      <c r="H77" s="190"/>
      <c r="I77" s="131"/>
      <c r="J77" s="190"/>
      <c r="K77" s="131"/>
      <c r="L77" s="190"/>
      <c r="M77" s="131"/>
      <c r="N77" s="190"/>
      <c r="O77" s="131"/>
      <c r="P77" s="190"/>
      <c r="Q77" s="131"/>
      <c r="R77" s="190"/>
      <c r="S77" s="131"/>
      <c r="T77" s="190"/>
      <c r="U77" s="131"/>
      <c r="V77" s="190"/>
      <c r="W77" s="131"/>
      <c r="X77" s="190"/>
      <c r="Y77" s="131"/>
      <c r="Z77" s="190"/>
      <c r="AA77" s="131"/>
      <c r="AB77" s="190"/>
      <c r="AC77" s="131"/>
      <c r="AD77" s="190"/>
      <c r="AE77" s="131"/>
      <c r="AF77" s="190"/>
      <c r="AG77" s="131"/>
      <c r="AH77" s="190"/>
      <c r="AI77" s="131"/>
      <c r="AJ77" s="190"/>
      <c r="AK77" s="131"/>
      <c r="AL77" s="190"/>
      <c r="AM77" s="131"/>
      <c r="AN77" s="190"/>
      <c r="AO77" s="131"/>
      <c r="AP77" s="190"/>
      <c r="AQ77" s="131"/>
      <c r="AR77" s="190"/>
      <c r="AS77" s="131"/>
      <c r="AT77" s="190"/>
      <c r="AU77" s="131"/>
      <c r="AV77" s="190"/>
      <c r="AW77" s="131"/>
      <c r="AX77" s="190"/>
      <c r="AY77" s="131"/>
      <c r="AZ77" s="190"/>
      <c r="BA77" s="131"/>
      <c r="BB77" s="190"/>
      <c r="BC77" s="131"/>
      <c r="BD77" s="190"/>
      <c r="BE77" s="131"/>
      <c r="BF77" s="190"/>
      <c r="BG77" s="131"/>
      <c r="BH77" s="132"/>
      <c r="BI77" s="132"/>
      <c r="BJ77" s="132"/>
      <c r="BK77" s="132"/>
      <c r="BL77" s="132"/>
      <c r="BM77" s="106" t="str">
        <f t="shared" ref="BM77" si="145">IF(BX75="ja","Es fehlen Angaben zum Maßnahmeort!","")</f>
        <v/>
      </c>
      <c r="BN77" s="162"/>
      <c r="BO77" s="162">
        <f t="shared" ref="BO77" si="146">BO75</f>
        <v>0</v>
      </c>
      <c r="BQ77" s="170" t="s">
        <v>73</v>
      </c>
      <c r="BR77" s="99">
        <f>SUMPRODUCT(($D$16:$BF$16=Haushaltsjahr)*(D75:BF75&lt;&gt;"")*(D77:BF77=BQ77)*(D81:BF81))</f>
        <v>0</v>
      </c>
      <c r="BS77" s="118">
        <f>SUMPRODUCT(($D$16:$BF$16=Haushaltsjahr)*(D75:BF75=$BS$17)*(D77:BF77=BQ77)*(D81:BF81))</f>
        <v>0</v>
      </c>
      <c r="BT77" s="99">
        <f>SUMPRODUCT(($D$16:$BF$16=Haushaltsjahr)*(D75:BF75=$BT$17)*(D77:BF77=BQ77)*(D81:BF81))</f>
        <v>0</v>
      </c>
      <c r="BU77" s="143"/>
      <c r="BV77" s="99">
        <f t="shared" ref="BV77" si="147">IF(OR(BY75="ja",BX75="ja"),0,IF(BU75&gt;=60%,BS77+BT77,BS77))</f>
        <v>0</v>
      </c>
      <c r="BX77" s="148"/>
      <c r="BY77" s="148"/>
      <c r="CA77" s="149" t="str">
        <f>IF(CB77=FALSE,"",COUNTIFS($CB$19:CB77,"&lt;&gt;",$CB$19:CB77,"&lt;&gt;falsch"))</f>
        <v/>
      </c>
      <c r="CB77" s="149"/>
      <c r="CD77" s="205" t="s">
        <v>99</v>
      </c>
      <c r="CE77" s="99">
        <f>IF(Gesamtstunden=0,0,IF(SUM(CF77:DG77)&gt;0,1,IF(AND(BR75&gt;0,Gesamtstunden&lt;BR75),1,0)))</f>
        <v>0</v>
      </c>
      <c r="CF77" s="206">
        <f t="shared" ref="CF77:DG77" si="148">IF(CF$17="",0,IF(CF75&gt;CF$16,1,0))</f>
        <v>0</v>
      </c>
      <c r="CG77" s="206">
        <f t="shared" si="148"/>
        <v>0</v>
      </c>
      <c r="CH77" s="206">
        <f t="shared" si="148"/>
        <v>0</v>
      </c>
      <c r="CI77" s="206">
        <f t="shared" si="148"/>
        <v>0</v>
      </c>
      <c r="CJ77" s="206">
        <f t="shared" si="148"/>
        <v>0</v>
      </c>
      <c r="CK77" s="206">
        <f t="shared" si="148"/>
        <v>0</v>
      </c>
      <c r="CL77" s="206">
        <f t="shared" si="148"/>
        <v>0</v>
      </c>
      <c r="CM77" s="206">
        <f t="shared" si="148"/>
        <v>0</v>
      </c>
      <c r="CN77" s="206">
        <f t="shared" si="148"/>
        <v>0</v>
      </c>
      <c r="CO77" s="206">
        <f t="shared" si="148"/>
        <v>0</v>
      </c>
      <c r="CP77" s="206">
        <f t="shared" si="148"/>
        <v>0</v>
      </c>
      <c r="CQ77" s="206">
        <f t="shared" si="148"/>
        <v>0</v>
      </c>
      <c r="CR77" s="206">
        <f t="shared" si="148"/>
        <v>0</v>
      </c>
      <c r="CS77" s="206">
        <f t="shared" si="148"/>
        <v>0</v>
      </c>
      <c r="CT77" s="206">
        <f t="shared" si="148"/>
        <v>0</v>
      </c>
      <c r="CU77" s="206">
        <f t="shared" si="148"/>
        <v>0</v>
      </c>
      <c r="CV77" s="206">
        <f t="shared" si="148"/>
        <v>0</v>
      </c>
      <c r="CW77" s="206">
        <f t="shared" si="148"/>
        <v>0</v>
      </c>
      <c r="CX77" s="206">
        <f t="shared" si="148"/>
        <v>0</v>
      </c>
      <c r="CY77" s="206">
        <f t="shared" si="148"/>
        <v>0</v>
      </c>
      <c r="CZ77" s="206">
        <f t="shared" si="148"/>
        <v>0</v>
      </c>
      <c r="DA77" s="206">
        <f t="shared" si="148"/>
        <v>0</v>
      </c>
      <c r="DB77" s="206">
        <f t="shared" si="148"/>
        <v>0</v>
      </c>
      <c r="DC77" s="206">
        <f t="shared" si="148"/>
        <v>0</v>
      </c>
      <c r="DD77" s="206">
        <f t="shared" si="148"/>
        <v>0</v>
      </c>
      <c r="DE77" s="206">
        <f t="shared" si="148"/>
        <v>0</v>
      </c>
      <c r="DF77" s="206">
        <f t="shared" si="148"/>
        <v>0</v>
      </c>
      <c r="DG77" s="206">
        <f t="shared" si="148"/>
        <v>0</v>
      </c>
    </row>
    <row r="78" spans="1:111" ht="2.15" customHeight="1" x14ac:dyDescent="0.25">
      <c r="A78" s="30"/>
      <c r="B78" s="131"/>
      <c r="C78" s="215"/>
      <c r="D78" s="217"/>
      <c r="E78" s="218"/>
      <c r="F78" s="217"/>
      <c r="G78" s="218"/>
      <c r="H78" s="217"/>
      <c r="I78" s="218"/>
      <c r="J78" s="217"/>
      <c r="K78" s="218"/>
      <c r="L78" s="217"/>
      <c r="M78" s="218"/>
      <c r="N78" s="217"/>
      <c r="O78" s="218"/>
      <c r="P78" s="217"/>
      <c r="Q78" s="218"/>
      <c r="R78" s="217"/>
      <c r="S78" s="218"/>
      <c r="T78" s="217"/>
      <c r="U78" s="218"/>
      <c r="V78" s="217"/>
      <c r="W78" s="218"/>
      <c r="X78" s="217"/>
      <c r="Y78" s="218"/>
      <c r="Z78" s="217"/>
      <c r="AA78" s="218"/>
      <c r="AB78" s="217"/>
      <c r="AC78" s="218"/>
      <c r="AD78" s="217"/>
      <c r="AE78" s="218"/>
      <c r="AF78" s="217"/>
      <c r="AG78" s="218"/>
      <c r="AH78" s="217"/>
      <c r="AI78" s="218"/>
      <c r="AJ78" s="217"/>
      <c r="AK78" s="218"/>
      <c r="AL78" s="217"/>
      <c r="AM78" s="218"/>
      <c r="AN78" s="217"/>
      <c r="AO78" s="218"/>
      <c r="AP78" s="217"/>
      <c r="AQ78" s="218"/>
      <c r="AR78" s="217"/>
      <c r="AS78" s="218"/>
      <c r="AT78" s="217"/>
      <c r="AU78" s="218"/>
      <c r="AV78" s="217"/>
      <c r="AW78" s="218"/>
      <c r="AX78" s="217"/>
      <c r="AY78" s="218"/>
      <c r="AZ78" s="217"/>
      <c r="BA78" s="218"/>
      <c r="BB78" s="217"/>
      <c r="BC78" s="218"/>
      <c r="BD78" s="217"/>
      <c r="BE78" s="218"/>
      <c r="BF78" s="217"/>
      <c r="BG78" s="216"/>
      <c r="BH78" s="132"/>
      <c r="BI78" s="132"/>
      <c r="BJ78" s="132"/>
      <c r="BK78" s="132"/>
      <c r="BL78" s="132"/>
      <c r="BM78" s="106"/>
      <c r="BN78" s="162"/>
      <c r="BO78" s="162">
        <f t="shared" ref="BO78" si="149">BO75</f>
        <v>0</v>
      </c>
      <c r="BQ78" s="170"/>
      <c r="BR78" s="99"/>
      <c r="BS78" s="118"/>
      <c r="BT78" s="99"/>
      <c r="BU78" s="143"/>
      <c r="BV78" s="99"/>
      <c r="BX78" s="148"/>
      <c r="BY78" s="148"/>
      <c r="CA78" s="149"/>
      <c r="CB78" s="149"/>
      <c r="CD78" s="205"/>
      <c r="CE78" s="99"/>
      <c r="CF78" s="206"/>
      <c r="CG78" s="206"/>
      <c r="CH78" s="206"/>
      <c r="CI78" s="206"/>
      <c r="CJ78" s="206"/>
      <c r="CK78" s="206"/>
      <c r="CL78" s="206"/>
      <c r="CM78" s="206"/>
      <c r="CN78" s="206"/>
      <c r="CO78" s="206"/>
      <c r="CP78" s="206"/>
      <c r="CQ78" s="206"/>
      <c r="CR78" s="206"/>
      <c r="CS78" s="206"/>
      <c r="CT78" s="206"/>
      <c r="CU78" s="206"/>
      <c r="CV78" s="206"/>
      <c r="CW78" s="206"/>
      <c r="CX78" s="206"/>
      <c r="CY78" s="206"/>
      <c r="CZ78" s="206"/>
      <c r="DA78" s="206"/>
      <c r="DB78" s="206"/>
      <c r="DC78" s="206"/>
      <c r="DD78" s="206"/>
      <c r="DE78" s="206"/>
      <c r="DF78" s="206"/>
      <c r="DG78" s="206"/>
    </row>
    <row r="79" spans="1:111" ht="18" customHeight="1" x14ac:dyDescent="0.25">
      <c r="A79" s="30"/>
      <c r="B79" s="119"/>
      <c r="C79" s="215"/>
      <c r="D79" s="190"/>
      <c r="E79" s="131"/>
      <c r="F79" s="190"/>
      <c r="G79" s="131"/>
      <c r="H79" s="190"/>
      <c r="I79" s="131"/>
      <c r="J79" s="190"/>
      <c r="K79" s="131"/>
      <c r="L79" s="190"/>
      <c r="M79" s="131"/>
      <c r="N79" s="190"/>
      <c r="O79" s="131"/>
      <c r="P79" s="190"/>
      <c r="Q79" s="131"/>
      <c r="R79" s="190"/>
      <c r="S79" s="131"/>
      <c r="T79" s="190"/>
      <c r="U79" s="131"/>
      <c r="V79" s="190"/>
      <c r="W79" s="131"/>
      <c r="X79" s="190"/>
      <c r="Y79" s="131"/>
      <c r="Z79" s="190"/>
      <c r="AA79" s="131"/>
      <c r="AB79" s="190"/>
      <c r="AC79" s="131"/>
      <c r="AD79" s="190"/>
      <c r="AE79" s="131"/>
      <c r="AF79" s="190"/>
      <c r="AG79" s="131"/>
      <c r="AH79" s="190"/>
      <c r="AI79" s="131"/>
      <c r="AJ79" s="190"/>
      <c r="AK79" s="131"/>
      <c r="AL79" s="190"/>
      <c r="AM79" s="131"/>
      <c r="AN79" s="190"/>
      <c r="AO79" s="131"/>
      <c r="AP79" s="190"/>
      <c r="AQ79" s="131"/>
      <c r="AR79" s="190"/>
      <c r="AS79" s="131"/>
      <c r="AT79" s="190"/>
      <c r="AU79" s="131"/>
      <c r="AV79" s="190"/>
      <c r="AW79" s="131"/>
      <c r="AX79" s="190"/>
      <c r="AY79" s="131"/>
      <c r="AZ79" s="190"/>
      <c r="BA79" s="131"/>
      <c r="BB79" s="190"/>
      <c r="BC79" s="131"/>
      <c r="BD79" s="190"/>
      <c r="BE79" s="131"/>
      <c r="BF79" s="190"/>
      <c r="BG79" s="131"/>
      <c r="BH79" s="104" t="str">
        <f>IF(OR(Gesamtstunden=0,SUM($D$16:$BF$16)=0,B75=""),"",BR75)</f>
        <v/>
      </c>
      <c r="BI79" s="104" t="str">
        <f>IF(OR(Gesamtstunden=0,SUM($D$16:$BF$16)=0,B75=""),"",BS75)</f>
        <v/>
      </c>
      <c r="BJ79" s="108" t="str">
        <f t="shared" ref="BJ79" si="150">IF(BH79="","",IF(BH79=0,0,BU75))</f>
        <v/>
      </c>
      <c r="BK79" s="104" t="str">
        <f>IF(OR(Gesamtstunden=0,SUM($D$16:$BF$16)=0,B75=""),"",BV75)</f>
        <v/>
      </c>
      <c r="BL79" s="104" t="str">
        <f>IF(OR(Gesamtstunden=0,SUM($D$16:$BF$16)=0,B75=""),"",BV77)</f>
        <v/>
      </c>
      <c r="BM79" s="106" t="str">
        <f t="shared" ref="BM79" si="151">IF(BY75="ja","Es fehlen Angaben zum Berufsfeld!","")</f>
        <v/>
      </c>
      <c r="BN79" s="162"/>
      <c r="BO79" s="162">
        <f t="shared" ref="BO79" si="152">BO75</f>
        <v>0</v>
      </c>
      <c r="BQ79" s="169"/>
      <c r="BR79" s="99"/>
      <c r="BS79" s="118"/>
      <c r="BT79" s="99"/>
      <c r="BU79" s="143"/>
      <c r="BV79" s="99"/>
      <c r="BX79" s="148"/>
      <c r="BY79" s="148"/>
      <c r="CA79" s="149" t="str">
        <f>IF(CB79=FALSE,"",COUNTIFS($CB$19:CB79,"&lt;&gt;",$CB$19:CB79,"&lt;&gt;falsch"))</f>
        <v/>
      </c>
      <c r="CB79" s="149"/>
      <c r="CD79" s="205" t="s">
        <v>100</v>
      </c>
      <c r="CE79" s="99">
        <f>IF(Gesamtstunden=0,0,IF(SUM(CF79:DG79)&gt;0,1,IF(AND(BR75&gt;0,Gesamtstunden&gt;BR75),1,0)))</f>
        <v>0</v>
      </c>
      <c r="CF79" s="206">
        <f t="shared" ref="CF79:DG79" si="153">IF(OR($B75="",CF$17=""),0,IF(CF75&lt;CF$16,1,0))</f>
        <v>0</v>
      </c>
      <c r="CG79" s="206">
        <f t="shared" si="153"/>
        <v>0</v>
      </c>
      <c r="CH79" s="206">
        <f t="shared" si="153"/>
        <v>0</v>
      </c>
      <c r="CI79" s="206">
        <f t="shared" si="153"/>
        <v>0</v>
      </c>
      <c r="CJ79" s="206">
        <f t="shared" si="153"/>
        <v>0</v>
      </c>
      <c r="CK79" s="206">
        <f t="shared" si="153"/>
        <v>0</v>
      </c>
      <c r="CL79" s="206">
        <f t="shared" si="153"/>
        <v>0</v>
      </c>
      <c r="CM79" s="206">
        <f t="shared" si="153"/>
        <v>0</v>
      </c>
      <c r="CN79" s="206">
        <f t="shared" si="153"/>
        <v>0</v>
      </c>
      <c r="CO79" s="206">
        <f t="shared" si="153"/>
        <v>0</v>
      </c>
      <c r="CP79" s="206">
        <f t="shared" si="153"/>
        <v>0</v>
      </c>
      <c r="CQ79" s="206">
        <f t="shared" si="153"/>
        <v>0</v>
      </c>
      <c r="CR79" s="206">
        <f t="shared" si="153"/>
        <v>0</v>
      </c>
      <c r="CS79" s="206">
        <f t="shared" si="153"/>
        <v>0</v>
      </c>
      <c r="CT79" s="206">
        <f t="shared" si="153"/>
        <v>0</v>
      </c>
      <c r="CU79" s="206">
        <f t="shared" si="153"/>
        <v>0</v>
      </c>
      <c r="CV79" s="206">
        <f t="shared" si="153"/>
        <v>0</v>
      </c>
      <c r="CW79" s="206">
        <f t="shared" si="153"/>
        <v>0</v>
      </c>
      <c r="CX79" s="206">
        <f t="shared" si="153"/>
        <v>0</v>
      </c>
      <c r="CY79" s="206">
        <f t="shared" si="153"/>
        <v>0</v>
      </c>
      <c r="CZ79" s="206">
        <f t="shared" si="153"/>
        <v>0</v>
      </c>
      <c r="DA79" s="206">
        <f t="shared" si="153"/>
        <v>0</v>
      </c>
      <c r="DB79" s="206">
        <f t="shared" si="153"/>
        <v>0</v>
      </c>
      <c r="DC79" s="206">
        <f t="shared" si="153"/>
        <v>0</v>
      </c>
      <c r="DD79" s="206">
        <f t="shared" si="153"/>
        <v>0</v>
      </c>
      <c r="DE79" s="206">
        <f t="shared" si="153"/>
        <v>0</v>
      </c>
      <c r="DF79" s="206">
        <f t="shared" si="153"/>
        <v>0</v>
      </c>
      <c r="DG79" s="206">
        <f t="shared" si="153"/>
        <v>0</v>
      </c>
    </row>
    <row r="80" spans="1:111" ht="2.15" customHeight="1" x14ac:dyDescent="0.25">
      <c r="A80" s="30"/>
      <c r="B80" s="119"/>
      <c r="C80" s="215"/>
      <c r="D80" s="217"/>
      <c r="E80" s="218"/>
      <c r="F80" s="217"/>
      <c r="G80" s="218"/>
      <c r="H80" s="217"/>
      <c r="I80" s="218"/>
      <c r="J80" s="217"/>
      <c r="K80" s="218"/>
      <c r="L80" s="217"/>
      <c r="M80" s="218"/>
      <c r="N80" s="217"/>
      <c r="O80" s="218"/>
      <c r="P80" s="217"/>
      <c r="Q80" s="218"/>
      <c r="R80" s="217"/>
      <c r="S80" s="218"/>
      <c r="T80" s="217"/>
      <c r="U80" s="218"/>
      <c r="V80" s="217"/>
      <c r="W80" s="218"/>
      <c r="X80" s="217"/>
      <c r="Y80" s="218"/>
      <c r="Z80" s="217"/>
      <c r="AA80" s="218"/>
      <c r="AB80" s="217"/>
      <c r="AC80" s="218"/>
      <c r="AD80" s="217"/>
      <c r="AE80" s="218"/>
      <c r="AF80" s="217"/>
      <c r="AG80" s="218"/>
      <c r="AH80" s="217"/>
      <c r="AI80" s="218"/>
      <c r="AJ80" s="217"/>
      <c r="AK80" s="218"/>
      <c r="AL80" s="217"/>
      <c r="AM80" s="218"/>
      <c r="AN80" s="217"/>
      <c r="AO80" s="218"/>
      <c r="AP80" s="217"/>
      <c r="AQ80" s="218"/>
      <c r="AR80" s="217"/>
      <c r="AS80" s="218"/>
      <c r="AT80" s="217"/>
      <c r="AU80" s="218"/>
      <c r="AV80" s="217"/>
      <c r="AW80" s="218"/>
      <c r="AX80" s="217"/>
      <c r="AY80" s="218"/>
      <c r="AZ80" s="217"/>
      <c r="BA80" s="218"/>
      <c r="BB80" s="217"/>
      <c r="BC80" s="218"/>
      <c r="BD80" s="217"/>
      <c r="BE80" s="218"/>
      <c r="BF80" s="217"/>
      <c r="BG80" s="216"/>
      <c r="BH80" s="104"/>
      <c r="BI80" s="104"/>
      <c r="BJ80" s="108"/>
      <c r="BK80" s="104"/>
      <c r="BL80" s="104"/>
      <c r="BM80" s="106"/>
      <c r="BN80" s="162"/>
      <c r="BO80" s="162">
        <f t="shared" ref="BO80" si="154">BO75</f>
        <v>0</v>
      </c>
      <c r="BQ80" s="169"/>
      <c r="BR80" s="99"/>
      <c r="BS80" s="118"/>
      <c r="BT80" s="99"/>
      <c r="BU80" s="143"/>
      <c r="BV80" s="99"/>
      <c r="BX80" s="148"/>
      <c r="BY80" s="148"/>
      <c r="CA80" s="149"/>
      <c r="CB80" s="149"/>
      <c r="CD80" s="205"/>
      <c r="CE80" s="99"/>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row>
    <row r="81" spans="1:111" ht="18" customHeight="1" x14ac:dyDescent="0.25">
      <c r="A81" s="31"/>
      <c r="B81" s="114"/>
      <c r="C81" s="215"/>
      <c r="D81" s="191"/>
      <c r="E81" s="219"/>
      <c r="F81" s="191"/>
      <c r="G81" s="219"/>
      <c r="H81" s="191"/>
      <c r="I81" s="219"/>
      <c r="J81" s="191"/>
      <c r="K81" s="219"/>
      <c r="L81" s="191"/>
      <c r="M81" s="219"/>
      <c r="N81" s="191"/>
      <c r="O81" s="219"/>
      <c r="P81" s="191"/>
      <c r="Q81" s="219"/>
      <c r="R81" s="191"/>
      <c r="S81" s="219"/>
      <c r="T81" s="191"/>
      <c r="U81" s="219"/>
      <c r="V81" s="191"/>
      <c r="W81" s="219"/>
      <c r="X81" s="191"/>
      <c r="Y81" s="219"/>
      <c r="Z81" s="191"/>
      <c r="AA81" s="219"/>
      <c r="AB81" s="191"/>
      <c r="AC81" s="219"/>
      <c r="AD81" s="191"/>
      <c r="AE81" s="219"/>
      <c r="AF81" s="191"/>
      <c r="AG81" s="219"/>
      <c r="AH81" s="191"/>
      <c r="AI81" s="219"/>
      <c r="AJ81" s="191"/>
      <c r="AK81" s="219"/>
      <c r="AL81" s="191"/>
      <c r="AM81" s="219"/>
      <c r="AN81" s="191"/>
      <c r="AO81" s="219"/>
      <c r="AP81" s="191"/>
      <c r="AQ81" s="219"/>
      <c r="AR81" s="191"/>
      <c r="AS81" s="219"/>
      <c r="AT81" s="191"/>
      <c r="AU81" s="219"/>
      <c r="AV81" s="191"/>
      <c r="AW81" s="219"/>
      <c r="AX81" s="191"/>
      <c r="AY81" s="219"/>
      <c r="AZ81" s="191"/>
      <c r="BA81" s="219"/>
      <c r="BB81" s="191"/>
      <c r="BC81" s="219"/>
      <c r="BD81" s="191"/>
      <c r="BE81" s="219"/>
      <c r="BF81" s="191"/>
      <c r="BG81" s="131"/>
      <c r="BH81" s="115"/>
      <c r="BI81" s="115"/>
      <c r="BJ81" s="116"/>
      <c r="BK81" s="115"/>
      <c r="BL81" s="115"/>
      <c r="BM81" s="141" t="str">
        <f t="shared" ref="BM81" si="155">IF(AND(CE77=1,CE79=0),"Bitte die max. Anzahl an Gesamtstunden bzw. Stunden pro Tag beachten!",IF(AND(CE77=0,CE79=1),"Es fehlen Angaben zu den Kursstunden!",IF(AND(CE77=1,CE79=1),"Bitte die max. Anzahl an Stunden pro Tag beachten!","")))</f>
        <v/>
      </c>
      <c r="BN81" s="162" t="str">
        <f t="shared" ref="BN81" si="156">IF(B75&lt;&gt;"",1,"")</f>
        <v/>
      </c>
      <c r="BO81" s="162">
        <f t="shared" ref="BO81" si="157">BO75</f>
        <v>0</v>
      </c>
      <c r="BQ81" s="169"/>
      <c r="BR81" s="99"/>
      <c r="BS81" s="118"/>
      <c r="BT81" s="99"/>
      <c r="BU81" s="143"/>
      <c r="BV81" s="99"/>
      <c r="BX81" s="147"/>
      <c r="BY81" s="147"/>
      <c r="CA81" s="149" t="str">
        <f>IF(CB81=FALSE,"",COUNTIFS($CB$19:CB81,"&lt;&gt;",$CB$19:CB81,"&lt;&gt;falsch"))</f>
        <v/>
      </c>
      <c r="CB81" s="149"/>
      <c r="CD81" s="205"/>
      <c r="CE81" s="99"/>
      <c r="CF81" s="206"/>
      <c r="CG81" s="206"/>
      <c r="CH81" s="206"/>
      <c r="CI81" s="206"/>
      <c r="CJ81" s="206"/>
      <c r="CK81" s="206"/>
      <c r="CL81" s="206"/>
      <c r="CM81" s="206"/>
      <c r="CN81" s="206"/>
      <c r="CO81" s="206"/>
      <c r="CP81" s="206"/>
      <c r="CQ81" s="206"/>
      <c r="CR81" s="206"/>
      <c r="CS81" s="206"/>
      <c r="CT81" s="206"/>
      <c r="CU81" s="206"/>
      <c r="CV81" s="206"/>
      <c r="CW81" s="206"/>
      <c r="CX81" s="206"/>
      <c r="CY81" s="206"/>
      <c r="CZ81" s="206"/>
      <c r="DA81" s="206"/>
      <c r="DB81" s="206"/>
      <c r="DC81" s="206"/>
      <c r="DD81" s="206"/>
      <c r="DE81" s="206"/>
      <c r="DF81" s="206"/>
      <c r="DG81" s="206"/>
    </row>
    <row r="82" spans="1:111" ht="5.15" customHeight="1" x14ac:dyDescent="0.25">
      <c r="B82" s="221"/>
      <c r="C82" s="218"/>
      <c r="BN82" s="163"/>
      <c r="BO82" s="162"/>
      <c r="BQ82" s="169"/>
      <c r="BR82" s="99"/>
      <c r="BS82" s="118"/>
      <c r="BT82" s="99"/>
      <c r="BU82" s="143"/>
      <c r="BV82" s="99"/>
      <c r="BX82" s="146"/>
      <c r="BY82" s="146"/>
      <c r="CA82" s="149" t="str">
        <f>IF(CB82=FALSE,"",COUNTIFS($CB$19:CB82,"&lt;&gt;",$CB$19:CB82,"&lt;&gt;falsch"))</f>
        <v/>
      </c>
      <c r="CB82" s="149"/>
      <c r="CD82" s="205"/>
      <c r="CE82" s="99"/>
      <c r="CF82" s="206"/>
      <c r="CG82" s="206"/>
      <c r="CH82" s="206"/>
      <c r="CI82" s="206"/>
      <c r="CJ82" s="206"/>
      <c r="CK82" s="206"/>
      <c r="CL82" s="206"/>
      <c r="CM82" s="206"/>
      <c r="CN82" s="206"/>
      <c r="CO82" s="206"/>
      <c r="CP82" s="206"/>
      <c r="CQ82" s="206"/>
      <c r="CR82" s="206"/>
      <c r="CS82" s="206"/>
      <c r="CT82" s="206"/>
      <c r="CU82" s="206"/>
      <c r="CV82" s="206"/>
      <c r="CW82" s="206"/>
      <c r="CX82" s="206"/>
      <c r="CY82" s="206"/>
      <c r="CZ82" s="206"/>
      <c r="DA82" s="206"/>
      <c r="DB82" s="206"/>
      <c r="DC82" s="206"/>
      <c r="DD82" s="206"/>
      <c r="DE82" s="206"/>
      <c r="DF82" s="206"/>
      <c r="DG82" s="206"/>
    </row>
    <row r="83" spans="1:111" ht="18" customHeight="1" x14ac:dyDescent="0.25">
      <c r="A83" s="29">
        <v>9</v>
      </c>
      <c r="B83" s="117" t="str">
        <f>VLOOKUP(A83,'Kopierhilfe TN-Daten'!$A$2:$D$31,4)</f>
        <v/>
      </c>
      <c r="C83" s="131"/>
      <c r="D83" s="189"/>
      <c r="E83" s="117"/>
      <c r="F83" s="189"/>
      <c r="G83" s="117"/>
      <c r="H83" s="189"/>
      <c r="I83" s="117"/>
      <c r="J83" s="189"/>
      <c r="K83" s="117"/>
      <c r="L83" s="189"/>
      <c r="M83" s="117"/>
      <c r="N83" s="189"/>
      <c r="O83" s="117"/>
      <c r="P83" s="189"/>
      <c r="Q83" s="117"/>
      <c r="R83" s="189"/>
      <c r="S83" s="117"/>
      <c r="T83" s="189"/>
      <c r="U83" s="117"/>
      <c r="V83" s="189"/>
      <c r="W83" s="117"/>
      <c r="X83" s="189"/>
      <c r="Y83" s="117"/>
      <c r="Z83" s="189"/>
      <c r="AA83" s="117"/>
      <c r="AB83" s="189"/>
      <c r="AC83" s="117"/>
      <c r="AD83" s="189"/>
      <c r="AE83" s="117"/>
      <c r="AF83" s="189"/>
      <c r="AG83" s="117"/>
      <c r="AH83" s="189"/>
      <c r="AI83" s="117"/>
      <c r="AJ83" s="189"/>
      <c r="AK83" s="117"/>
      <c r="AL83" s="189"/>
      <c r="AM83" s="117"/>
      <c r="AN83" s="189"/>
      <c r="AO83" s="117"/>
      <c r="AP83" s="189"/>
      <c r="AQ83" s="117"/>
      <c r="AR83" s="189"/>
      <c r="AS83" s="117"/>
      <c r="AT83" s="189"/>
      <c r="AU83" s="117"/>
      <c r="AV83" s="189"/>
      <c r="AW83" s="117"/>
      <c r="AX83" s="189"/>
      <c r="AY83" s="117"/>
      <c r="AZ83" s="189"/>
      <c r="BA83" s="117"/>
      <c r="BB83" s="189"/>
      <c r="BC83" s="117"/>
      <c r="BD83" s="189"/>
      <c r="BE83" s="117"/>
      <c r="BF83" s="189"/>
      <c r="BG83" s="131"/>
      <c r="BH83" s="105"/>
      <c r="BI83" s="105"/>
      <c r="BJ83" s="105"/>
      <c r="BK83" s="105"/>
      <c r="BL83" s="105"/>
      <c r="BM83" s="106" t="str">
        <f t="shared" ref="BM83" si="158">IF(AND(B83="",BR83&gt;0),"Bitte den Namen der Schülerin/des Schülers erfassen!","")</f>
        <v/>
      </c>
      <c r="BN83" s="162"/>
      <c r="BO83" s="162">
        <f t="shared" ref="BO83" si="159">IF(OR(BM83&lt;&gt;"",BM85&lt;&gt;"",BM87&lt;&gt;"",BM89&lt;&gt;""),1,0)</f>
        <v>0</v>
      </c>
      <c r="BQ83" s="169"/>
      <c r="BR83" s="99">
        <f>SUMPRODUCT(($D$16:$BF$16=Haushaltsjahr)*(D83:BF83&lt;&gt;"")*(D89:BF89))</f>
        <v>0</v>
      </c>
      <c r="BS83" s="118">
        <f>SUMPRODUCT(($D$16:$BF$16=Haushaltsjahr)*(D83:BF83=$BS$17)*(D89:BF89))</f>
        <v>0</v>
      </c>
      <c r="BT83" s="99">
        <f>SUMPRODUCT(($D$16:$BF$16=Haushaltsjahr)*(D83:BF83=$BT$17)*(D89:BF89))</f>
        <v>0</v>
      </c>
      <c r="BU83" s="143">
        <f t="shared" ref="BU83" si="160">IF(BR83=0,0,ROUND(BS83/BR83,4))</f>
        <v>0</v>
      </c>
      <c r="BV83" s="99">
        <f t="shared" ref="BV83" si="161">IF(BY83="ja",0,IF(BU83&gt;=60%,BS83+BT83,BS83))</f>
        <v>0</v>
      </c>
      <c r="BX83" s="148" t="str">
        <f t="shared" ref="BX83" si="162">IF(SUMPRODUCT((D83:BF83=$BS$17)*(D85:BF85="")*($D$16:$BF$16&lt;&gt;0))&gt;0,"ja",
IF(SUMPRODUCT((D83:BF83=$BT$17)*(D85:BF85="")*($D$16:$BF$16&lt;&gt;0))&gt;0,"ja","nein"))</f>
        <v>nein</v>
      </c>
      <c r="BY83" s="148" t="str">
        <f t="shared" ref="BY83" si="163">IF(SUMPRODUCT((D83:BF83=$BS$17)*(D87:BF87="")*($D$16:$BF$16&lt;&gt;0))&gt;0,"ja",
IF(SUMPRODUCT((D83:BF83=$BT$17)*(D87:BF87="")*($D$16:$BF$16&lt;&gt;0))&gt;0,"ja","nein"))</f>
        <v>nein</v>
      </c>
      <c r="CA83" s="149" t="str">
        <f>IF(CB83=FALSE,"",COUNTIFS($CB$19:CB83,"&lt;&gt;",$CB$19:CB83,"&lt;&gt;falsch"))</f>
        <v/>
      </c>
      <c r="CB83" s="149" t="b">
        <f t="shared" ref="CB83" si="164">IF(BR85&gt;0,B83,FALSE)</f>
        <v>0</v>
      </c>
      <c r="CD83" s="205" t="s">
        <v>98</v>
      </c>
      <c r="CE83" s="99"/>
      <c r="CF83" s="118">
        <f t="shared" ref="CF83:DG83" si="165">IF(CF$17="",0,SUMPRODUCT(($D83:$BF83&lt;&gt;"")*($D89:$BF89)*($D$17:$BF$17=CF$17)))</f>
        <v>0</v>
      </c>
      <c r="CG83" s="118">
        <f t="shared" si="165"/>
        <v>0</v>
      </c>
      <c r="CH83" s="118">
        <f t="shared" si="165"/>
        <v>0</v>
      </c>
      <c r="CI83" s="118">
        <f t="shared" si="165"/>
        <v>0</v>
      </c>
      <c r="CJ83" s="118">
        <f t="shared" si="165"/>
        <v>0</v>
      </c>
      <c r="CK83" s="118">
        <f t="shared" si="165"/>
        <v>0</v>
      </c>
      <c r="CL83" s="118">
        <f t="shared" si="165"/>
        <v>0</v>
      </c>
      <c r="CM83" s="118">
        <f t="shared" si="165"/>
        <v>0</v>
      </c>
      <c r="CN83" s="118">
        <f t="shared" si="165"/>
        <v>0</v>
      </c>
      <c r="CO83" s="118">
        <f t="shared" si="165"/>
        <v>0</v>
      </c>
      <c r="CP83" s="118">
        <f t="shared" si="165"/>
        <v>0</v>
      </c>
      <c r="CQ83" s="118">
        <f t="shared" si="165"/>
        <v>0</v>
      </c>
      <c r="CR83" s="118">
        <f t="shared" si="165"/>
        <v>0</v>
      </c>
      <c r="CS83" s="118">
        <f t="shared" si="165"/>
        <v>0</v>
      </c>
      <c r="CT83" s="118">
        <f t="shared" si="165"/>
        <v>0</v>
      </c>
      <c r="CU83" s="118">
        <f t="shared" si="165"/>
        <v>0</v>
      </c>
      <c r="CV83" s="118">
        <f t="shared" si="165"/>
        <v>0</v>
      </c>
      <c r="CW83" s="118">
        <f t="shared" si="165"/>
        <v>0</v>
      </c>
      <c r="CX83" s="118">
        <f t="shared" si="165"/>
        <v>0</v>
      </c>
      <c r="CY83" s="118">
        <f t="shared" si="165"/>
        <v>0</v>
      </c>
      <c r="CZ83" s="118">
        <f t="shared" si="165"/>
        <v>0</v>
      </c>
      <c r="DA83" s="118">
        <f t="shared" si="165"/>
        <v>0</v>
      </c>
      <c r="DB83" s="118">
        <f t="shared" si="165"/>
        <v>0</v>
      </c>
      <c r="DC83" s="118">
        <f t="shared" si="165"/>
        <v>0</v>
      </c>
      <c r="DD83" s="118">
        <f t="shared" si="165"/>
        <v>0</v>
      </c>
      <c r="DE83" s="118">
        <f t="shared" si="165"/>
        <v>0</v>
      </c>
      <c r="DF83" s="118">
        <f t="shared" si="165"/>
        <v>0</v>
      </c>
      <c r="DG83" s="118">
        <f t="shared" si="165"/>
        <v>0</v>
      </c>
    </row>
    <row r="84" spans="1:111" ht="2.15" customHeight="1" x14ac:dyDescent="0.25">
      <c r="A84" s="30"/>
      <c r="B84" s="131"/>
      <c r="C84" s="215"/>
      <c r="D84" s="217"/>
      <c r="E84" s="218"/>
      <c r="F84" s="217"/>
      <c r="G84" s="218"/>
      <c r="H84" s="217"/>
      <c r="I84" s="218"/>
      <c r="J84" s="217"/>
      <c r="K84" s="218"/>
      <c r="L84" s="217"/>
      <c r="M84" s="218"/>
      <c r="N84" s="217"/>
      <c r="O84" s="218"/>
      <c r="P84" s="217"/>
      <c r="Q84" s="218"/>
      <c r="R84" s="217"/>
      <c r="S84" s="218"/>
      <c r="T84" s="217"/>
      <c r="U84" s="218"/>
      <c r="V84" s="217"/>
      <c r="W84" s="218"/>
      <c r="X84" s="217"/>
      <c r="Y84" s="218"/>
      <c r="Z84" s="217"/>
      <c r="AA84" s="218"/>
      <c r="AB84" s="217"/>
      <c r="AC84" s="218"/>
      <c r="AD84" s="217"/>
      <c r="AE84" s="218"/>
      <c r="AF84" s="217"/>
      <c r="AG84" s="218"/>
      <c r="AH84" s="217"/>
      <c r="AI84" s="218"/>
      <c r="AJ84" s="217"/>
      <c r="AK84" s="218"/>
      <c r="AL84" s="217"/>
      <c r="AM84" s="218"/>
      <c r="AN84" s="217"/>
      <c r="AO84" s="218"/>
      <c r="AP84" s="217"/>
      <c r="AQ84" s="218"/>
      <c r="AR84" s="217"/>
      <c r="AS84" s="218"/>
      <c r="AT84" s="217"/>
      <c r="AU84" s="218"/>
      <c r="AV84" s="217"/>
      <c r="AW84" s="218"/>
      <c r="AX84" s="217"/>
      <c r="AY84" s="218"/>
      <c r="AZ84" s="217"/>
      <c r="BA84" s="218"/>
      <c r="BB84" s="217"/>
      <c r="BC84" s="218"/>
      <c r="BD84" s="217"/>
      <c r="BE84" s="218"/>
      <c r="BF84" s="217"/>
      <c r="BG84" s="216"/>
      <c r="BH84" s="132"/>
      <c r="BI84" s="132"/>
      <c r="BJ84" s="132"/>
      <c r="BK84" s="132"/>
      <c r="BL84" s="132"/>
      <c r="BM84" s="106"/>
      <c r="BN84" s="162"/>
      <c r="BO84" s="162">
        <f t="shared" ref="BO84" si="166">BO83</f>
        <v>0</v>
      </c>
      <c r="BQ84" s="169"/>
      <c r="BR84" s="99"/>
      <c r="BS84" s="118"/>
      <c r="BT84" s="99"/>
      <c r="BU84" s="143"/>
      <c r="BV84" s="99"/>
      <c r="BX84" s="148"/>
      <c r="BY84" s="148"/>
      <c r="CA84" s="149"/>
      <c r="CB84" s="149"/>
      <c r="CD84" s="205"/>
      <c r="CE84" s="99"/>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row>
    <row r="85" spans="1:111" ht="18" customHeight="1" x14ac:dyDescent="0.25">
      <c r="A85" s="30"/>
      <c r="B85" s="131"/>
      <c r="C85" s="215"/>
      <c r="D85" s="190"/>
      <c r="E85" s="131"/>
      <c r="F85" s="190"/>
      <c r="G85" s="131"/>
      <c r="H85" s="190"/>
      <c r="I85" s="131"/>
      <c r="J85" s="190"/>
      <c r="K85" s="131"/>
      <c r="L85" s="190"/>
      <c r="M85" s="131"/>
      <c r="N85" s="190"/>
      <c r="O85" s="131"/>
      <c r="P85" s="190"/>
      <c r="Q85" s="131"/>
      <c r="R85" s="190"/>
      <c r="S85" s="131"/>
      <c r="T85" s="190"/>
      <c r="U85" s="131"/>
      <c r="V85" s="190"/>
      <c r="W85" s="131"/>
      <c r="X85" s="190"/>
      <c r="Y85" s="131"/>
      <c r="Z85" s="190"/>
      <c r="AA85" s="131"/>
      <c r="AB85" s="190"/>
      <c r="AC85" s="131"/>
      <c r="AD85" s="190"/>
      <c r="AE85" s="131"/>
      <c r="AF85" s="190"/>
      <c r="AG85" s="131"/>
      <c r="AH85" s="190"/>
      <c r="AI85" s="131"/>
      <c r="AJ85" s="190"/>
      <c r="AK85" s="131"/>
      <c r="AL85" s="190"/>
      <c r="AM85" s="131"/>
      <c r="AN85" s="190"/>
      <c r="AO85" s="131"/>
      <c r="AP85" s="190"/>
      <c r="AQ85" s="131"/>
      <c r="AR85" s="190"/>
      <c r="AS85" s="131"/>
      <c r="AT85" s="190"/>
      <c r="AU85" s="131"/>
      <c r="AV85" s="190"/>
      <c r="AW85" s="131"/>
      <c r="AX85" s="190"/>
      <c r="AY85" s="131"/>
      <c r="AZ85" s="190"/>
      <c r="BA85" s="131"/>
      <c r="BB85" s="190"/>
      <c r="BC85" s="131"/>
      <c r="BD85" s="190"/>
      <c r="BE85" s="131"/>
      <c r="BF85" s="190"/>
      <c r="BG85" s="131"/>
      <c r="BH85" s="132"/>
      <c r="BI85" s="132"/>
      <c r="BJ85" s="132"/>
      <c r="BK85" s="132"/>
      <c r="BL85" s="132"/>
      <c r="BM85" s="106" t="str">
        <f t="shared" ref="BM85" si="167">IF(BX83="ja","Es fehlen Angaben zum Maßnahmeort!","")</f>
        <v/>
      </c>
      <c r="BN85" s="162"/>
      <c r="BO85" s="162">
        <f t="shared" ref="BO85" si="168">BO83</f>
        <v>0</v>
      </c>
      <c r="BQ85" s="170" t="s">
        <v>73</v>
      </c>
      <c r="BR85" s="99">
        <f>SUMPRODUCT(($D$16:$BF$16=Haushaltsjahr)*(D83:BF83&lt;&gt;"")*(D85:BF85=BQ85)*(D89:BF89))</f>
        <v>0</v>
      </c>
      <c r="BS85" s="118">
        <f>SUMPRODUCT(($D$16:$BF$16=Haushaltsjahr)*(D83:BF83=$BS$17)*(D85:BF85=BQ85)*(D89:BF89))</f>
        <v>0</v>
      </c>
      <c r="BT85" s="99">
        <f>SUMPRODUCT(($D$16:$BF$16=Haushaltsjahr)*(D83:BF83=$BT$17)*(D85:BF85=BQ85)*(D89:BF89))</f>
        <v>0</v>
      </c>
      <c r="BU85" s="143"/>
      <c r="BV85" s="99">
        <f t="shared" ref="BV85" si="169">IF(OR(BY83="ja",BX83="ja"),0,IF(BU83&gt;=60%,BS85+BT85,BS85))</f>
        <v>0</v>
      </c>
      <c r="BX85" s="148"/>
      <c r="BY85" s="148"/>
      <c r="CA85" s="149" t="str">
        <f>IF(CB85=FALSE,"",COUNTIFS($CB$19:CB85,"&lt;&gt;",$CB$19:CB85,"&lt;&gt;falsch"))</f>
        <v/>
      </c>
      <c r="CB85" s="149"/>
      <c r="CD85" s="205" t="s">
        <v>99</v>
      </c>
      <c r="CE85" s="99">
        <f>IF(Gesamtstunden=0,0,IF(SUM(CF85:DG85)&gt;0,1,IF(AND(BR83&gt;0,Gesamtstunden&lt;BR83),1,0)))</f>
        <v>0</v>
      </c>
      <c r="CF85" s="206">
        <f t="shared" ref="CF85:DG85" si="170">IF(CF$17="",0,IF(CF83&gt;CF$16,1,0))</f>
        <v>0</v>
      </c>
      <c r="CG85" s="206">
        <f t="shared" si="170"/>
        <v>0</v>
      </c>
      <c r="CH85" s="206">
        <f t="shared" si="170"/>
        <v>0</v>
      </c>
      <c r="CI85" s="206">
        <f t="shared" si="170"/>
        <v>0</v>
      </c>
      <c r="CJ85" s="206">
        <f t="shared" si="170"/>
        <v>0</v>
      </c>
      <c r="CK85" s="206">
        <f t="shared" si="170"/>
        <v>0</v>
      </c>
      <c r="CL85" s="206">
        <f t="shared" si="170"/>
        <v>0</v>
      </c>
      <c r="CM85" s="206">
        <f t="shared" si="170"/>
        <v>0</v>
      </c>
      <c r="CN85" s="206">
        <f t="shared" si="170"/>
        <v>0</v>
      </c>
      <c r="CO85" s="206">
        <f t="shared" si="170"/>
        <v>0</v>
      </c>
      <c r="CP85" s="206">
        <f t="shared" si="170"/>
        <v>0</v>
      </c>
      <c r="CQ85" s="206">
        <f t="shared" si="170"/>
        <v>0</v>
      </c>
      <c r="CR85" s="206">
        <f t="shared" si="170"/>
        <v>0</v>
      </c>
      <c r="CS85" s="206">
        <f t="shared" si="170"/>
        <v>0</v>
      </c>
      <c r="CT85" s="206">
        <f t="shared" si="170"/>
        <v>0</v>
      </c>
      <c r="CU85" s="206">
        <f t="shared" si="170"/>
        <v>0</v>
      </c>
      <c r="CV85" s="206">
        <f t="shared" si="170"/>
        <v>0</v>
      </c>
      <c r="CW85" s="206">
        <f t="shared" si="170"/>
        <v>0</v>
      </c>
      <c r="CX85" s="206">
        <f t="shared" si="170"/>
        <v>0</v>
      </c>
      <c r="CY85" s="206">
        <f t="shared" si="170"/>
        <v>0</v>
      </c>
      <c r="CZ85" s="206">
        <f t="shared" si="170"/>
        <v>0</v>
      </c>
      <c r="DA85" s="206">
        <f t="shared" si="170"/>
        <v>0</v>
      </c>
      <c r="DB85" s="206">
        <f t="shared" si="170"/>
        <v>0</v>
      </c>
      <c r="DC85" s="206">
        <f t="shared" si="170"/>
        <v>0</v>
      </c>
      <c r="DD85" s="206">
        <f t="shared" si="170"/>
        <v>0</v>
      </c>
      <c r="DE85" s="206">
        <f t="shared" si="170"/>
        <v>0</v>
      </c>
      <c r="DF85" s="206">
        <f t="shared" si="170"/>
        <v>0</v>
      </c>
      <c r="DG85" s="206">
        <f t="shared" si="170"/>
        <v>0</v>
      </c>
    </row>
    <row r="86" spans="1:111" ht="2.15" customHeight="1" x14ac:dyDescent="0.25">
      <c r="A86" s="30"/>
      <c r="B86" s="131"/>
      <c r="C86" s="215"/>
      <c r="D86" s="217"/>
      <c r="E86" s="218"/>
      <c r="F86" s="217"/>
      <c r="G86" s="218"/>
      <c r="H86" s="217"/>
      <c r="I86" s="218"/>
      <c r="J86" s="217"/>
      <c r="K86" s="218"/>
      <c r="L86" s="217"/>
      <c r="M86" s="218"/>
      <c r="N86" s="217"/>
      <c r="O86" s="218"/>
      <c r="P86" s="217"/>
      <c r="Q86" s="218"/>
      <c r="R86" s="217"/>
      <c r="S86" s="218"/>
      <c r="T86" s="217"/>
      <c r="U86" s="218"/>
      <c r="V86" s="217"/>
      <c r="W86" s="218"/>
      <c r="X86" s="217"/>
      <c r="Y86" s="218"/>
      <c r="Z86" s="217"/>
      <c r="AA86" s="218"/>
      <c r="AB86" s="217"/>
      <c r="AC86" s="218"/>
      <c r="AD86" s="217"/>
      <c r="AE86" s="218"/>
      <c r="AF86" s="217"/>
      <c r="AG86" s="218"/>
      <c r="AH86" s="217"/>
      <c r="AI86" s="218"/>
      <c r="AJ86" s="217"/>
      <c r="AK86" s="218"/>
      <c r="AL86" s="217"/>
      <c r="AM86" s="218"/>
      <c r="AN86" s="217"/>
      <c r="AO86" s="218"/>
      <c r="AP86" s="217"/>
      <c r="AQ86" s="218"/>
      <c r="AR86" s="217"/>
      <c r="AS86" s="218"/>
      <c r="AT86" s="217"/>
      <c r="AU86" s="218"/>
      <c r="AV86" s="217"/>
      <c r="AW86" s="218"/>
      <c r="AX86" s="217"/>
      <c r="AY86" s="218"/>
      <c r="AZ86" s="217"/>
      <c r="BA86" s="218"/>
      <c r="BB86" s="217"/>
      <c r="BC86" s="218"/>
      <c r="BD86" s="217"/>
      <c r="BE86" s="218"/>
      <c r="BF86" s="217"/>
      <c r="BG86" s="216"/>
      <c r="BH86" s="132"/>
      <c r="BI86" s="132"/>
      <c r="BJ86" s="132"/>
      <c r="BK86" s="132"/>
      <c r="BL86" s="132"/>
      <c r="BM86" s="106"/>
      <c r="BN86" s="162"/>
      <c r="BO86" s="162">
        <f t="shared" ref="BO86" si="171">BO83</f>
        <v>0</v>
      </c>
      <c r="BQ86" s="170"/>
      <c r="BR86" s="99"/>
      <c r="BS86" s="118"/>
      <c r="BT86" s="99"/>
      <c r="BU86" s="143"/>
      <c r="BV86" s="99"/>
      <c r="BX86" s="148"/>
      <c r="BY86" s="148"/>
      <c r="CA86" s="149"/>
      <c r="CB86" s="149"/>
      <c r="CD86" s="205"/>
      <c r="CE86" s="99"/>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row>
    <row r="87" spans="1:111" ht="18" customHeight="1" x14ac:dyDescent="0.25">
      <c r="A87" s="30"/>
      <c r="B87" s="119"/>
      <c r="C87" s="215"/>
      <c r="D87" s="190"/>
      <c r="E87" s="131"/>
      <c r="F87" s="190"/>
      <c r="G87" s="131"/>
      <c r="H87" s="190"/>
      <c r="I87" s="131"/>
      <c r="J87" s="190"/>
      <c r="K87" s="131"/>
      <c r="L87" s="190"/>
      <c r="M87" s="131"/>
      <c r="N87" s="190"/>
      <c r="O87" s="131"/>
      <c r="P87" s="190"/>
      <c r="Q87" s="131"/>
      <c r="R87" s="190"/>
      <c r="S87" s="131"/>
      <c r="T87" s="190"/>
      <c r="U87" s="131"/>
      <c r="V87" s="190"/>
      <c r="W87" s="131"/>
      <c r="X87" s="190"/>
      <c r="Y87" s="131"/>
      <c r="Z87" s="190"/>
      <c r="AA87" s="131"/>
      <c r="AB87" s="190"/>
      <c r="AC87" s="131"/>
      <c r="AD87" s="190"/>
      <c r="AE87" s="131"/>
      <c r="AF87" s="190"/>
      <c r="AG87" s="131"/>
      <c r="AH87" s="190"/>
      <c r="AI87" s="131"/>
      <c r="AJ87" s="190"/>
      <c r="AK87" s="131"/>
      <c r="AL87" s="190"/>
      <c r="AM87" s="131"/>
      <c r="AN87" s="190"/>
      <c r="AO87" s="131"/>
      <c r="AP87" s="190"/>
      <c r="AQ87" s="131"/>
      <c r="AR87" s="190"/>
      <c r="AS87" s="131"/>
      <c r="AT87" s="190"/>
      <c r="AU87" s="131"/>
      <c r="AV87" s="190"/>
      <c r="AW87" s="131"/>
      <c r="AX87" s="190"/>
      <c r="AY87" s="131"/>
      <c r="AZ87" s="190"/>
      <c r="BA87" s="131"/>
      <c r="BB87" s="190"/>
      <c r="BC87" s="131"/>
      <c r="BD87" s="190"/>
      <c r="BE87" s="131"/>
      <c r="BF87" s="190"/>
      <c r="BG87" s="131"/>
      <c r="BH87" s="104" t="str">
        <f>IF(OR(Gesamtstunden=0,SUM($D$16:$BF$16)=0,B83=""),"",BR83)</f>
        <v/>
      </c>
      <c r="BI87" s="104" t="str">
        <f>IF(OR(Gesamtstunden=0,SUM($D$16:$BF$16)=0,B83=""),"",BS83)</f>
        <v/>
      </c>
      <c r="BJ87" s="108" t="str">
        <f t="shared" ref="BJ87" si="172">IF(BH87="","",IF(BH87=0,0,BU83))</f>
        <v/>
      </c>
      <c r="BK87" s="104" t="str">
        <f>IF(OR(Gesamtstunden=0,SUM($D$16:$BF$16)=0,B83=""),"",BV83)</f>
        <v/>
      </c>
      <c r="BL87" s="104" t="str">
        <f>IF(OR(Gesamtstunden=0,SUM($D$16:$BF$16)=0,B83=""),"",BV85)</f>
        <v/>
      </c>
      <c r="BM87" s="106" t="str">
        <f t="shared" ref="BM87" si="173">IF(BY83="ja","Es fehlen Angaben zum Berufsfeld!","")</f>
        <v/>
      </c>
      <c r="BN87" s="162"/>
      <c r="BO87" s="162">
        <f t="shared" ref="BO87" si="174">BO83</f>
        <v>0</v>
      </c>
      <c r="BQ87" s="169"/>
      <c r="BR87" s="99"/>
      <c r="BS87" s="118"/>
      <c r="BT87" s="99"/>
      <c r="BU87" s="143"/>
      <c r="BV87" s="99"/>
      <c r="BX87" s="148"/>
      <c r="BY87" s="148"/>
      <c r="CA87" s="149" t="str">
        <f>IF(CB87=FALSE,"",COUNTIFS($CB$19:CB87,"&lt;&gt;",$CB$19:CB87,"&lt;&gt;falsch"))</f>
        <v/>
      </c>
      <c r="CB87" s="149"/>
      <c r="CD87" s="205" t="s">
        <v>100</v>
      </c>
      <c r="CE87" s="99">
        <f>IF(Gesamtstunden=0,0,IF(SUM(CF87:DG87)&gt;0,1,IF(AND(BR83&gt;0,Gesamtstunden&gt;BR83),1,0)))</f>
        <v>0</v>
      </c>
      <c r="CF87" s="206">
        <f t="shared" ref="CF87:DG87" si="175">IF(OR($B83="",CF$17=""),0,IF(CF83&lt;CF$16,1,0))</f>
        <v>0</v>
      </c>
      <c r="CG87" s="206">
        <f t="shared" si="175"/>
        <v>0</v>
      </c>
      <c r="CH87" s="206">
        <f t="shared" si="175"/>
        <v>0</v>
      </c>
      <c r="CI87" s="206">
        <f t="shared" si="175"/>
        <v>0</v>
      </c>
      <c r="CJ87" s="206">
        <f t="shared" si="175"/>
        <v>0</v>
      </c>
      <c r="CK87" s="206">
        <f t="shared" si="175"/>
        <v>0</v>
      </c>
      <c r="CL87" s="206">
        <f t="shared" si="175"/>
        <v>0</v>
      </c>
      <c r="CM87" s="206">
        <f t="shared" si="175"/>
        <v>0</v>
      </c>
      <c r="CN87" s="206">
        <f t="shared" si="175"/>
        <v>0</v>
      </c>
      <c r="CO87" s="206">
        <f t="shared" si="175"/>
        <v>0</v>
      </c>
      <c r="CP87" s="206">
        <f t="shared" si="175"/>
        <v>0</v>
      </c>
      <c r="CQ87" s="206">
        <f t="shared" si="175"/>
        <v>0</v>
      </c>
      <c r="CR87" s="206">
        <f t="shared" si="175"/>
        <v>0</v>
      </c>
      <c r="CS87" s="206">
        <f t="shared" si="175"/>
        <v>0</v>
      </c>
      <c r="CT87" s="206">
        <f t="shared" si="175"/>
        <v>0</v>
      </c>
      <c r="CU87" s="206">
        <f t="shared" si="175"/>
        <v>0</v>
      </c>
      <c r="CV87" s="206">
        <f t="shared" si="175"/>
        <v>0</v>
      </c>
      <c r="CW87" s="206">
        <f t="shared" si="175"/>
        <v>0</v>
      </c>
      <c r="CX87" s="206">
        <f t="shared" si="175"/>
        <v>0</v>
      </c>
      <c r="CY87" s="206">
        <f t="shared" si="175"/>
        <v>0</v>
      </c>
      <c r="CZ87" s="206">
        <f t="shared" si="175"/>
        <v>0</v>
      </c>
      <c r="DA87" s="206">
        <f t="shared" si="175"/>
        <v>0</v>
      </c>
      <c r="DB87" s="206">
        <f t="shared" si="175"/>
        <v>0</v>
      </c>
      <c r="DC87" s="206">
        <f t="shared" si="175"/>
        <v>0</v>
      </c>
      <c r="DD87" s="206">
        <f t="shared" si="175"/>
        <v>0</v>
      </c>
      <c r="DE87" s="206">
        <f t="shared" si="175"/>
        <v>0</v>
      </c>
      <c r="DF87" s="206">
        <f t="shared" si="175"/>
        <v>0</v>
      </c>
      <c r="DG87" s="206">
        <f t="shared" si="175"/>
        <v>0</v>
      </c>
    </row>
    <row r="88" spans="1:111" ht="2.15" customHeight="1" x14ac:dyDescent="0.25">
      <c r="A88" s="30"/>
      <c r="B88" s="119"/>
      <c r="C88" s="215"/>
      <c r="D88" s="217"/>
      <c r="E88" s="218"/>
      <c r="F88" s="217"/>
      <c r="G88" s="218"/>
      <c r="H88" s="217"/>
      <c r="I88" s="218"/>
      <c r="J88" s="217"/>
      <c r="K88" s="218"/>
      <c r="L88" s="217"/>
      <c r="M88" s="218"/>
      <c r="N88" s="217"/>
      <c r="O88" s="218"/>
      <c r="P88" s="217"/>
      <c r="Q88" s="218"/>
      <c r="R88" s="217"/>
      <c r="S88" s="218"/>
      <c r="T88" s="217"/>
      <c r="U88" s="218"/>
      <c r="V88" s="217"/>
      <c r="W88" s="218"/>
      <c r="X88" s="217"/>
      <c r="Y88" s="218"/>
      <c r="Z88" s="217"/>
      <c r="AA88" s="218"/>
      <c r="AB88" s="217"/>
      <c r="AC88" s="218"/>
      <c r="AD88" s="217"/>
      <c r="AE88" s="218"/>
      <c r="AF88" s="217"/>
      <c r="AG88" s="218"/>
      <c r="AH88" s="217"/>
      <c r="AI88" s="218"/>
      <c r="AJ88" s="217"/>
      <c r="AK88" s="218"/>
      <c r="AL88" s="217"/>
      <c r="AM88" s="218"/>
      <c r="AN88" s="217"/>
      <c r="AO88" s="218"/>
      <c r="AP88" s="217"/>
      <c r="AQ88" s="218"/>
      <c r="AR88" s="217"/>
      <c r="AS88" s="218"/>
      <c r="AT88" s="217"/>
      <c r="AU88" s="218"/>
      <c r="AV88" s="217"/>
      <c r="AW88" s="218"/>
      <c r="AX88" s="217"/>
      <c r="AY88" s="218"/>
      <c r="AZ88" s="217"/>
      <c r="BA88" s="218"/>
      <c r="BB88" s="217"/>
      <c r="BC88" s="218"/>
      <c r="BD88" s="217"/>
      <c r="BE88" s="218"/>
      <c r="BF88" s="217"/>
      <c r="BG88" s="216"/>
      <c r="BH88" s="104"/>
      <c r="BI88" s="104"/>
      <c r="BJ88" s="108"/>
      <c r="BK88" s="104"/>
      <c r="BL88" s="104"/>
      <c r="BM88" s="106"/>
      <c r="BN88" s="162"/>
      <c r="BO88" s="162">
        <f t="shared" ref="BO88" si="176">BO83</f>
        <v>0</v>
      </c>
      <c r="BQ88" s="169"/>
      <c r="BR88" s="99"/>
      <c r="BS88" s="118"/>
      <c r="BT88" s="99"/>
      <c r="BU88" s="143"/>
      <c r="BV88" s="99"/>
      <c r="BX88" s="148"/>
      <c r="BY88" s="148"/>
      <c r="CA88" s="149"/>
      <c r="CB88" s="149"/>
      <c r="CD88" s="205"/>
      <c r="CE88" s="99"/>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row>
    <row r="89" spans="1:111" ht="18" customHeight="1" x14ac:dyDescent="0.25">
      <c r="A89" s="31"/>
      <c r="B89" s="114"/>
      <c r="C89" s="215"/>
      <c r="D89" s="191"/>
      <c r="E89" s="219"/>
      <c r="F89" s="191"/>
      <c r="G89" s="219"/>
      <c r="H89" s="191"/>
      <c r="I89" s="219"/>
      <c r="J89" s="191"/>
      <c r="K89" s="219"/>
      <c r="L89" s="191"/>
      <c r="M89" s="219"/>
      <c r="N89" s="191"/>
      <c r="O89" s="219"/>
      <c r="P89" s="191"/>
      <c r="Q89" s="219"/>
      <c r="R89" s="191"/>
      <c r="S89" s="219"/>
      <c r="T89" s="191"/>
      <c r="U89" s="219"/>
      <c r="V89" s="191"/>
      <c r="W89" s="219"/>
      <c r="X89" s="191"/>
      <c r="Y89" s="219"/>
      <c r="Z89" s="191"/>
      <c r="AA89" s="219"/>
      <c r="AB89" s="191"/>
      <c r="AC89" s="219"/>
      <c r="AD89" s="191"/>
      <c r="AE89" s="219"/>
      <c r="AF89" s="191"/>
      <c r="AG89" s="219"/>
      <c r="AH89" s="191"/>
      <c r="AI89" s="219"/>
      <c r="AJ89" s="191"/>
      <c r="AK89" s="219"/>
      <c r="AL89" s="191"/>
      <c r="AM89" s="219"/>
      <c r="AN89" s="191"/>
      <c r="AO89" s="219"/>
      <c r="AP89" s="191"/>
      <c r="AQ89" s="219"/>
      <c r="AR89" s="191"/>
      <c r="AS89" s="219"/>
      <c r="AT89" s="191"/>
      <c r="AU89" s="219"/>
      <c r="AV89" s="191"/>
      <c r="AW89" s="219"/>
      <c r="AX89" s="191"/>
      <c r="AY89" s="219"/>
      <c r="AZ89" s="191"/>
      <c r="BA89" s="219"/>
      <c r="BB89" s="191"/>
      <c r="BC89" s="219"/>
      <c r="BD89" s="191"/>
      <c r="BE89" s="219"/>
      <c r="BF89" s="191"/>
      <c r="BG89" s="131"/>
      <c r="BH89" s="115"/>
      <c r="BI89" s="115"/>
      <c r="BJ89" s="116"/>
      <c r="BK89" s="115"/>
      <c r="BL89" s="115"/>
      <c r="BM89" s="141" t="str">
        <f t="shared" ref="BM89" si="177">IF(AND(CE85=1,CE87=0),"Bitte die max. Anzahl an Gesamtstunden bzw. Stunden pro Tag beachten!",IF(AND(CE85=0,CE87=1),"Es fehlen Angaben zu den Kursstunden!",IF(AND(CE85=1,CE87=1),"Bitte die max. Anzahl an Stunden pro Tag beachten!","")))</f>
        <v/>
      </c>
      <c r="BN89" s="162" t="str">
        <f t="shared" ref="BN89" si="178">IF(B83&lt;&gt;"",1,"")</f>
        <v/>
      </c>
      <c r="BO89" s="162">
        <f t="shared" ref="BO89" si="179">BO83</f>
        <v>0</v>
      </c>
      <c r="BQ89" s="169"/>
      <c r="BR89" s="99"/>
      <c r="BS89" s="118"/>
      <c r="BT89" s="99"/>
      <c r="BU89" s="143"/>
      <c r="BV89" s="99"/>
      <c r="BX89" s="147"/>
      <c r="BY89" s="147"/>
      <c r="CA89" s="149" t="str">
        <f>IF(CB89=FALSE,"",COUNTIFS($CB$19:CB89,"&lt;&gt;",$CB$19:CB89,"&lt;&gt;falsch"))</f>
        <v/>
      </c>
      <c r="CB89" s="149"/>
      <c r="CD89" s="205"/>
      <c r="CE89" s="99"/>
      <c r="CF89" s="206"/>
      <c r="CG89" s="206"/>
      <c r="CH89" s="206"/>
      <c r="CI89" s="206"/>
      <c r="CJ89" s="206"/>
      <c r="CK89" s="206"/>
      <c r="CL89" s="206"/>
      <c r="CM89" s="206"/>
      <c r="CN89" s="206"/>
      <c r="CO89" s="206"/>
      <c r="CP89" s="206"/>
      <c r="CQ89" s="206"/>
      <c r="CR89" s="206"/>
      <c r="CS89" s="206"/>
      <c r="CT89" s="206"/>
      <c r="CU89" s="206"/>
      <c r="CV89" s="206"/>
      <c r="CW89" s="206"/>
      <c r="CX89" s="206"/>
      <c r="CY89" s="206"/>
      <c r="CZ89" s="206"/>
      <c r="DA89" s="206"/>
      <c r="DB89" s="206"/>
      <c r="DC89" s="206"/>
      <c r="DD89" s="206"/>
      <c r="DE89" s="206"/>
      <c r="DF89" s="206"/>
      <c r="DG89" s="206"/>
    </row>
    <row r="90" spans="1:111" ht="5.15" customHeight="1" x14ac:dyDescent="0.25">
      <c r="B90" s="221"/>
      <c r="C90" s="218"/>
      <c r="BN90" s="163"/>
      <c r="BO90" s="162"/>
      <c r="BQ90" s="169"/>
      <c r="BR90" s="99"/>
      <c r="BS90" s="118"/>
      <c r="BT90" s="99"/>
      <c r="BU90" s="143"/>
      <c r="BV90" s="99"/>
      <c r="BX90" s="146"/>
      <c r="BY90" s="146"/>
      <c r="CA90" s="149" t="str">
        <f>IF(CB90=FALSE,"",COUNTIFS($CB$19:CB90,"&lt;&gt;",$CB$19:CB90,"&lt;&gt;falsch"))</f>
        <v/>
      </c>
      <c r="CB90" s="149"/>
      <c r="CD90" s="205"/>
      <c r="CE90" s="99"/>
      <c r="CF90" s="206"/>
      <c r="CG90" s="206"/>
      <c r="CH90" s="206"/>
      <c r="CI90" s="206"/>
      <c r="CJ90" s="206"/>
      <c r="CK90" s="206"/>
      <c r="CL90" s="206"/>
      <c r="CM90" s="206"/>
      <c r="CN90" s="206"/>
      <c r="CO90" s="206"/>
      <c r="CP90" s="206"/>
      <c r="CQ90" s="206"/>
      <c r="CR90" s="206"/>
      <c r="CS90" s="206"/>
      <c r="CT90" s="206"/>
      <c r="CU90" s="206"/>
      <c r="CV90" s="206"/>
      <c r="CW90" s="206"/>
      <c r="CX90" s="206"/>
      <c r="CY90" s="206"/>
      <c r="CZ90" s="206"/>
      <c r="DA90" s="206"/>
      <c r="DB90" s="206"/>
      <c r="DC90" s="206"/>
      <c r="DD90" s="206"/>
      <c r="DE90" s="206"/>
      <c r="DF90" s="206"/>
      <c r="DG90" s="206"/>
    </row>
    <row r="91" spans="1:111" ht="18" customHeight="1" x14ac:dyDescent="0.25">
      <c r="A91" s="29">
        <v>10</v>
      </c>
      <c r="B91" s="117" t="str">
        <f>VLOOKUP(A91,'Kopierhilfe TN-Daten'!$A$2:$D$31,4)</f>
        <v/>
      </c>
      <c r="C91" s="131"/>
      <c r="D91" s="189"/>
      <c r="E91" s="117"/>
      <c r="F91" s="189"/>
      <c r="G91" s="117"/>
      <c r="H91" s="189"/>
      <c r="I91" s="117"/>
      <c r="J91" s="189"/>
      <c r="K91" s="117"/>
      <c r="L91" s="189"/>
      <c r="M91" s="117"/>
      <c r="N91" s="189"/>
      <c r="O91" s="117"/>
      <c r="P91" s="189"/>
      <c r="Q91" s="117"/>
      <c r="R91" s="189"/>
      <c r="S91" s="117"/>
      <c r="T91" s="189"/>
      <c r="U91" s="117"/>
      <c r="V91" s="189"/>
      <c r="W91" s="117"/>
      <c r="X91" s="189"/>
      <c r="Y91" s="117"/>
      <c r="Z91" s="189"/>
      <c r="AA91" s="117"/>
      <c r="AB91" s="189"/>
      <c r="AC91" s="117"/>
      <c r="AD91" s="189"/>
      <c r="AE91" s="117"/>
      <c r="AF91" s="189"/>
      <c r="AG91" s="117"/>
      <c r="AH91" s="189"/>
      <c r="AI91" s="117"/>
      <c r="AJ91" s="189"/>
      <c r="AK91" s="117"/>
      <c r="AL91" s="189"/>
      <c r="AM91" s="117"/>
      <c r="AN91" s="189"/>
      <c r="AO91" s="117"/>
      <c r="AP91" s="189"/>
      <c r="AQ91" s="117"/>
      <c r="AR91" s="189"/>
      <c r="AS91" s="117"/>
      <c r="AT91" s="189"/>
      <c r="AU91" s="117"/>
      <c r="AV91" s="189"/>
      <c r="AW91" s="117"/>
      <c r="AX91" s="189"/>
      <c r="AY91" s="117"/>
      <c r="AZ91" s="189"/>
      <c r="BA91" s="117"/>
      <c r="BB91" s="189"/>
      <c r="BC91" s="117"/>
      <c r="BD91" s="189"/>
      <c r="BE91" s="117"/>
      <c r="BF91" s="189"/>
      <c r="BG91" s="131"/>
      <c r="BH91" s="105"/>
      <c r="BI91" s="105"/>
      <c r="BJ91" s="105"/>
      <c r="BK91" s="105"/>
      <c r="BL91" s="105"/>
      <c r="BM91" s="106" t="str">
        <f t="shared" ref="BM91" si="180">IF(AND(B91="",BR91&gt;0),"Bitte den Namen der Schülerin/des Schülers erfassen!","")</f>
        <v/>
      </c>
      <c r="BN91" s="162"/>
      <c r="BO91" s="162">
        <f t="shared" ref="BO91" si="181">IF(OR(BM91&lt;&gt;"",BM93&lt;&gt;"",BM95&lt;&gt;"",BM97&lt;&gt;""),1,0)</f>
        <v>0</v>
      </c>
      <c r="BQ91" s="169"/>
      <c r="BR91" s="99">
        <f>SUMPRODUCT(($D$16:$BF$16=Haushaltsjahr)*(D91:BF91&lt;&gt;"")*(D97:BF97))</f>
        <v>0</v>
      </c>
      <c r="BS91" s="118">
        <f>SUMPRODUCT(($D$16:$BF$16=Haushaltsjahr)*(D91:BF91=$BS$17)*(D97:BF97))</f>
        <v>0</v>
      </c>
      <c r="BT91" s="99">
        <f>SUMPRODUCT(($D$16:$BF$16=Haushaltsjahr)*(D91:BF91=$BT$17)*(D97:BF97))</f>
        <v>0</v>
      </c>
      <c r="BU91" s="143">
        <f t="shared" ref="BU91" si="182">IF(BR91=0,0,ROUND(BS91/BR91,4))</f>
        <v>0</v>
      </c>
      <c r="BV91" s="99">
        <f t="shared" ref="BV91" si="183">IF(BY91="ja",0,IF(BU91&gt;=60%,BS91+BT91,BS91))</f>
        <v>0</v>
      </c>
      <c r="BX91" s="148" t="str">
        <f t="shared" ref="BX91" si="184">IF(SUMPRODUCT((D91:BF91=$BS$17)*(D93:BF93="")*($D$16:$BF$16&lt;&gt;0))&gt;0,"ja",
IF(SUMPRODUCT((D91:BF91=$BT$17)*(D93:BF93="")*($D$16:$BF$16&lt;&gt;0))&gt;0,"ja","nein"))</f>
        <v>nein</v>
      </c>
      <c r="BY91" s="148" t="str">
        <f t="shared" ref="BY91" si="185">IF(SUMPRODUCT((D91:BF91=$BS$17)*(D95:BF95="")*($D$16:$BF$16&lt;&gt;0))&gt;0,"ja",
IF(SUMPRODUCT((D91:BF91=$BT$17)*(D95:BF95="")*($D$16:$BF$16&lt;&gt;0))&gt;0,"ja","nein"))</f>
        <v>nein</v>
      </c>
      <c r="CA91" s="149" t="str">
        <f>IF(CB91=FALSE,"",COUNTIFS($CB$19:CB91,"&lt;&gt;",$CB$19:CB91,"&lt;&gt;falsch"))</f>
        <v/>
      </c>
      <c r="CB91" s="149" t="b">
        <f t="shared" ref="CB91" si="186">IF(BR93&gt;0,B91,FALSE)</f>
        <v>0</v>
      </c>
      <c r="CD91" s="205" t="s">
        <v>98</v>
      </c>
      <c r="CE91" s="99"/>
      <c r="CF91" s="118">
        <f t="shared" ref="CF91:DG91" si="187">IF(CF$17="",0,SUMPRODUCT(($D91:$BF91&lt;&gt;"")*($D97:$BF97)*($D$17:$BF$17=CF$17)))</f>
        <v>0</v>
      </c>
      <c r="CG91" s="118">
        <f t="shared" si="187"/>
        <v>0</v>
      </c>
      <c r="CH91" s="118">
        <f t="shared" si="187"/>
        <v>0</v>
      </c>
      <c r="CI91" s="118">
        <f t="shared" si="187"/>
        <v>0</v>
      </c>
      <c r="CJ91" s="118">
        <f t="shared" si="187"/>
        <v>0</v>
      </c>
      <c r="CK91" s="118">
        <f t="shared" si="187"/>
        <v>0</v>
      </c>
      <c r="CL91" s="118">
        <f t="shared" si="187"/>
        <v>0</v>
      </c>
      <c r="CM91" s="118">
        <f t="shared" si="187"/>
        <v>0</v>
      </c>
      <c r="CN91" s="118">
        <f t="shared" si="187"/>
        <v>0</v>
      </c>
      <c r="CO91" s="118">
        <f t="shared" si="187"/>
        <v>0</v>
      </c>
      <c r="CP91" s="118">
        <f t="shared" si="187"/>
        <v>0</v>
      </c>
      <c r="CQ91" s="118">
        <f t="shared" si="187"/>
        <v>0</v>
      </c>
      <c r="CR91" s="118">
        <f t="shared" si="187"/>
        <v>0</v>
      </c>
      <c r="CS91" s="118">
        <f t="shared" si="187"/>
        <v>0</v>
      </c>
      <c r="CT91" s="118">
        <f t="shared" si="187"/>
        <v>0</v>
      </c>
      <c r="CU91" s="118">
        <f t="shared" si="187"/>
        <v>0</v>
      </c>
      <c r="CV91" s="118">
        <f t="shared" si="187"/>
        <v>0</v>
      </c>
      <c r="CW91" s="118">
        <f t="shared" si="187"/>
        <v>0</v>
      </c>
      <c r="CX91" s="118">
        <f t="shared" si="187"/>
        <v>0</v>
      </c>
      <c r="CY91" s="118">
        <f t="shared" si="187"/>
        <v>0</v>
      </c>
      <c r="CZ91" s="118">
        <f t="shared" si="187"/>
        <v>0</v>
      </c>
      <c r="DA91" s="118">
        <f t="shared" si="187"/>
        <v>0</v>
      </c>
      <c r="DB91" s="118">
        <f t="shared" si="187"/>
        <v>0</v>
      </c>
      <c r="DC91" s="118">
        <f t="shared" si="187"/>
        <v>0</v>
      </c>
      <c r="DD91" s="118">
        <f t="shared" si="187"/>
        <v>0</v>
      </c>
      <c r="DE91" s="118">
        <f t="shared" si="187"/>
        <v>0</v>
      </c>
      <c r="DF91" s="118">
        <f t="shared" si="187"/>
        <v>0</v>
      </c>
      <c r="DG91" s="118">
        <f t="shared" si="187"/>
        <v>0</v>
      </c>
    </row>
    <row r="92" spans="1:111" ht="2.15" customHeight="1" x14ac:dyDescent="0.25">
      <c r="A92" s="30"/>
      <c r="B92" s="131"/>
      <c r="C92" s="215"/>
      <c r="D92" s="217"/>
      <c r="E92" s="218"/>
      <c r="F92" s="217"/>
      <c r="G92" s="218"/>
      <c r="H92" s="217"/>
      <c r="I92" s="218"/>
      <c r="J92" s="217"/>
      <c r="K92" s="218"/>
      <c r="L92" s="217"/>
      <c r="M92" s="218"/>
      <c r="N92" s="217"/>
      <c r="O92" s="218"/>
      <c r="P92" s="217"/>
      <c r="Q92" s="218"/>
      <c r="R92" s="217"/>
      <c r="S92" s="218"/>
      <c r="T92" s="217"/>
      <c r="U92" s="218"/>
      <c r="V92" s="217"/>
      <c r="W92" s="218"/>
      <c r="X92" s="217"/>
      <c r="Y92" s="218"/>
      <c r="Z92" s="217"/>
      <c r="AA92" s="218"/>
      <c r="AB92" s="217"/>
      <c r="AC92" s="218"/>
      <c r="AD92" s="217"/>
      <c r="AE92" s="218"/>
      <c r="AF92" s="217"/>
      <c r="AG92" s="218"/>
      <c r="AH92" s="217"/>
      <c r="AI92" s="218"/>
      <c r="AJ92" s="217"/>
      <c r="AK92" s="218"/>
      <c r="AL92" s="217"/>
      <c r="AM92" s="218"/>
      <c r="AN92" s="217"/>
      <c r="AO92" s="218"/>
      <c r="AP92" s="217"/>
      <c r="AQ92" s="218"/>
      <c r="AR92" s="217"/>
      <c r="AS92" s="218"/>
      <c r="AT92" s="217"/>
      <c r="AU92" s="218"/>
      <c r="AV92" s="217"/>
      <c r="AW92" s="218"/>
      <c r="AX92" s="217"/>
      <c r="AY92" s="218"/>
      <c r="AZ92" s="217"/>
      <c r="BA92" s="218"/>
      <c r="BB92" s="217"/>
      <c r="BC92" s="218"/>
      <c r="BD92" s="217"/>
      <c r="BE92" s="218"/>
      <c r="BF92" s="217"/>
      <c r="BG92" s="216"/>
      <c r="BH92" s="132"/>
      <c r="BI92" s="132"/>
      <c r="BJ92" s="132"/>
      <c r="BK92" s="132"/>
      <c r="BL92" s="132"/>
      <c r="BM92" s="106"/>
      <c r="BN92" s="162"/>
      <c r="BO92" s="162">
        <f t="shared" ref="BO92" si="188">BO91</f>
        <v>0</v>
      </c>
      <c r="BQ92" s="169"/>
      <c r="BR92" s="99"/>
      <c r="BS92" s="118"/>
      <c r="BT92" s="99"/>
      <c r="BU92" s="143"/>
      <c r="BV92" s="99"/>
      <c r="BX92" s="148"/>
      <c r="BY92" s="148"/>
      <c r="CA92" s="149"/>
      <c r="CB92" s="149"/>
      <c r="CD92" s="205"/>
      <c r="CE92" s="99"/>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row>
    <row r="93" spans="1:111" ht="18" customHeight="1" x14ac:dyDescent="0.25">
      <c r="A93" s="30"/>
      <c r="B93" s="131"/>
      <c r="C93" s="215"/>
      <c r="D93" s="190"/>
      <c r="E93" s="131"/>
      <c r="F93" s="190"/>
      <c r="G93" s="131"/>
      <c r="H93" s="190"/>
      <c r="I93" s="131"/>
      <c r="J93" s="190"/>
      <c r="K93" s="131"/>
      <c r="L93" s="190"/>
      <c r="M93" s="131"/>
      <c r="N93" s="190"/>
      <c r="O93" s="131"/>
      <c r="P93" s="190"/>
      <c r="Q93" s="131"/>
      <c r="R93" s="190"/>
      <c r="S93" s="131"/>
      <c r="T93" s="190"/>
      <c r="U93" s="131"/>
      <c r="V93" s="190"/>
      <c r="W93" s="131"/>
      <c r="X93" s="190"/>
      <c r="Y93" s="131"/>
      <c r="Z93" s="190"/>
      <c r="AA93" s="131"/>
      <c r="AB93" s="190"/>
      <c r="AC93" s="131"/>
      <c r="AD93" s="190"/>
      <c r="AE93" s="131"/>
      <c r="AF93" s="190"/>
      <c r="AG93" s="131"/>
      <c r="AH93" s="190"/>
      <c r="AI93" s="131"/>
      <c r="AJ93" s="190"/>
      <c r="AK93" s="131"/>
      <c r="AL93" s="190"/>
      <c r="AM93" s="131"/>
      <c r="AN93" s="190"/>
      <c r="AO93" s="131"/>
      <c r="AP93" s="190"/>
      <c r="AQ93" s="131"/>
      <c r="AR93" s="190"/>
      <c r="AS93" s="131"/>
      <c r="AT93" s="190"/>
      <c r="AU93" s="131"/>
      <c r="AV93" s="190"/>
      <c r="AW93" s="131"/>
      <c r="AX93" s="190"/>
      <c r="AY93" s="131"/>
      <c r="AZ93" s="190"/>
      <c r="BA93" s="131"/>
      <c r="BB93" s="190"/>
      <c r="BC93" s="131"/>
      <c r="BD93" s="190"/>
      <c r="BE93" s="131"/>
      <c r="BF93" s="190"/>
      <c r="BG93" s="131"/>
      <c r="BH93" s="132"/>
      <c r="BI93" s="132"/>
      <c r="BJ93" s="132"/>
      <c r="BK93" s="132"/>
      <c r="BL93" s="132"/>
      <c r="BM93" s="106" t="str">
        <f t="shared" ref="BM93" si="189">IF(BX91="ja","Es fehlen Angaben zum Maßnahmeort!","")</f>
        <v/>
      </c>
      <c r="BN93" s="162"/>
      <c r="BO93" s="162">
        <f t="shared" ref="BO93" si="190">BO91</f>
        <v>0</v>
      </c>
      <c r="BQ93" s="170" t="s">
        <v>73</v>
      </c>
      <c r="BR93" s="99">
        <f>SUMPRODUCT(($D$16:$BF$16=Haushaltsjahr)*(D91:BF91&lt;&gt;"")*(D93:BF93=BQ93)*(D97:BF97))</f>
        <v>0</v>
      </c>
      <c r="BS93" s="118">
        <f>SUMPRODUCT(($D$16:$BF$16=Haushaltsjahr)*(D91:BF91=$BS$17)*(D93:BF93=BQ93)*(D97:BF97))</f>
        <v>0</v>
      </c>
      <c r="BT93" s="99">
        <f>SUMPRODUCT(($D$16:$BF$16=Haushaltsjahr)*(D91:BF91=$BT$17)*(D93:BF93=BQ93)*(D97:BF97))</f>
        <v>0</v>
      </c>
      <c r="BU93" s="143"/>
      <c r="BV93" s="99">
        <f t="shared" ref="BV93" si="191">IF(OR(BY91="ja",BX91="ja"),0,IF(BU91&gt;=60%,BS93+BT93,BS93))</f>
        <v>0</v>
      </c>
      <c r="BX93" s="148"/>
      <c r="BY93" s="148"/>
      <c r="CA93" s="149" t="str">
        <f>IF(CB93=FALSE,"",COUNTIFS($CB$19:CB93,"&lt;&gt;",$CB$19:CB93,"&lt;&gt;falsch"))</f>
        <v/>
      </c>
      <c r="CB93" s="149"/>
      <c r="CD93" s="205" t="s">
        <v>99</v>
      </c>
      <c r="CE93" s="99">
        <f>IF(Gesamtstunden=0,0,IF(SUM(CF93:DG93)&gt;0,1,IF(AND(BR91&gt;0,Gesamtstunden&lt;BR91),1,0)))</f>
        <v>0</v>
      </c>
      <c r="CF93" s="206">
        <f t="shared" ref="CF93:DG93" si="192">IF(CF$17="",0,IF(CF91&gt;CF$16,1,0))</f>
        <v>0</v>
      </c>
      <c r="CG93" s="206">
        <f t="shared" si="192"/>
        <v>0</v>
      </c>
      <c r="CH93" s="206">
        <f t="shared" si="192"/>
        <v>0</v>
      </c>
      <c r="CI93" s="206">
        <f t="shared" si="192"/>
        <v>0</v>
      </c>
      <c r="CJ93" s="206">
        <f t="shared" si="192"/>
        <v>0</v>
      </c>
      <c r="CK93" s="206">
        <f t="shared" si="192"/>
        <v>0</v>
      </c>
      <c r="CL93" s="206">
        <f t="shared" si="192"/>
        <v>0</v>
      </c>
      <c r="CM93" s="206">
        <f t="shared" si="192"/>
        <v>0</v>
      </c>
      <c r="CN93" s="206">
        <f t="shared" si="192"/>
        <v>0</v>
      </c>
      <c r="CO93" s="206">
        <f t="shared" si="192"/>
        <v>0</v>
      </c>
      <c r="CP93" s="206">
        <f t="shared" si="192"/>
        <v>0</v>
      </c>
      <c r="CQ93" s="206">
        <f t="shared" si="192"/>
        <v>0</v>
      </c>
      <c r="CR93" s="206">
        <f t="shared" si="192"/>
        <v>0</v>
      </c>
      <c r="CS93" s="206">
        <f t="shared" si="192"/>
        <v>0</v>
      </c>
      <c r="CT93" s="206">
        <f t="shared" si="192"/>
        <v>0</v>
      </c>
      <c r="CU93" s="206">
        <f t="shared" si="192"/>
        <v>0</v>
      </c>
      <c r="CV93" s="206">
        <f t="shared" si="192"/>
        <v>0</v>
      </c>
      <c r="CW93" s="206">
        <f t="shared" si="192"/>
        <v>0</v>
      </c>
      <c r="CX93" s="206">
        <f t="shared" si="192"/>
        <v>0</v>
      </c>
      <c r="CY93" s="206">
        <f t="shared" si="192"/>
        <v>0</v>
      </c>
      <c r="CZ93" s="206">
        <f t="shared" si="192"/>
        <v>0</v>
      </c>
      <c r="DA93" s="206">
        <f t="shared" si="192"/>
        <v>0</v>
      </c>
      <c r="DB93" s="206">
        <f t="shared" si="192"/>
        <v>0</v>
      </c>
      <c r="DC93" s="206">
        <f t="shared" si="192"/>
        <v>0</v>
      </c>
      <c r="DD93" s="206">
        <f t="shared" si="192"/>
        <v>0</v>
      </c>
      <c r="DE93" s="206">
        <f t="shared" si="192"/>
        <v>0</v>
      </c>
      <c r="DF93" s="206">
        <f t="shared" si="192"/>
        <v>0</v>
      </c>
      <c r="DG93" s="206">
        <f t="shared" si="192"/>
        <v>0</v>
      </c>
    </row>
    <row r="94" spans="1:111" ht="2.15" customHeight="1" x14ac:dyDescent="0.25">
      <c r="A94" s="30"/>
      <c r="B94" s="131"/>
      <c r="C94" s="215"/>
      <c r="D94" s="217"/>
      <c r="E94" s="218"/>
      <c r="F94" s="217"/>
      <c r="G94" s="218"/>
      <c r="H94" s="217"/>
      <c r="I94" s="218"/>
      <c r="J94" s="217"/>
      <c r="K94" s="218"/>
      <c r="L94" s="217"/>
      <c r="M94" s="218"/>
      <c r="N94" s="217"/>
      <c r="O94" s="218"/>
      <c r="P94" s="217"/>
      <c r="Q94" s="218"/>
      <c r="R94" s="217"/>
      <c r="S94" s="218"/>
      <c r="T94" s="217"/>
      <c r="U94" s="218"/>
      <c r="V94" s="217"/>
      <c r="W94" s="218"/>
      <c r="X94" s="217"/>
      <c r="Y94" s="218"/>
      <c r="Z94" s="217"/>
      <c r="AA94" s="218"/>
      <c r="AB94" s="217"/>
      <c r="AC94" s="218"/>
      <c r="AD94" s="217"/>
      <c r="AE94" s="218"/>
      <c r="AF94" s="217"/>
      <c r="AG94" s="218"/>
      <c r="AH94" s="217"/>
      <c r="AI94" s="218"/>
      <c r="AJ94" s="217"/>
      <c r="AK94" s="218"/>
      <c r="AL94" s="217"/>
      <c r="AM94" s="218"/>
      <c r="AN94" s="217"/>
      <c r="AO94" s="218"/>
      <c r="AP94" s="217"/>
      <c r="AQ94" s="218"/>
      <c r="AR94" s="217"/>
      <c r="AS94" s="218"/>
      <c r="AT94" s="217"/>
      <c r="AU94" s="218"/>
      <c r="AV94" s="217"/>
      <c r="AW94" s="218"/>
      <c r="AX94" s="217"/>
      <c r="AY94" s="218"/>
      <c r="AZ94" s="217"/>
      <c r="BA94" s="218"/>
      <c r="BB94" s="217"/>
      <c r="BC94" s="218"/>
      <c r="BD94" s="217"/>
      <c r="BE94" s="218"/>
      <c r="BF94" s="217"/>
      <c r="BG94" s="216"/>
      <c r="BH94" s="132"/>
      <c r="BI94" s="132"/>
      <c r="BJ94" s="132"/>
      <c r="BK94" s="132"/>
      <c r="BL94" s="132"/>
      <c r="BM94" s="106"/>
      <c r="BN94" s="162"/>
      <c r="BO94" s="162">
        <f t="shared" ref="BO94" si="193">BO91</f>
        <v>0</v>
      </c>
      <c r="BQ94" s="170"/>
      <c r="BR94" s="99"/>
      <c r="BS94" s="118"/>
      <c r="BT94" s="99"/>
      <c r="BU94" s="143"/>
      <c r="BV94" s="99"/>
      <c r="BX94" s="148"/>
      <c r="BY94" s="148"/>
      <c r="CA94" s="149"/>
      <c r="CB94" s="149"/>
      <c r="CD94" s="205"/>
      <c r="CE94" s="99"/>
      <c r="CF94" s="206"/>
      <c r="CG94" s="206"/>
      <c r="CH94" s="206"/>
      <c r="CI94" s="206"/>
      <c r="CJ94" s="206"/>
      <c r="CK94" s="206"/>
      <c r="CL94" s="206"/>
      <c r="CM94" s="206"/>
      <c r="CN94" s="206"/>
      <c r="CO94" s="206"/>
      <c r="CP94" s="206"/>
      <c r="CQ94" s="206"/>
      <c r="CR94" s="206"/>
      <c r="CS94" s="206"/>
      <c r="CT94" s="206"/>
      <c r="CU94" s="206"/>
      <c r="CV94" s="206"/>
      <c r="CW94" s="206"/>
      <c r="CX94" s="206"/>
      <c r="CY94" s="206"/>
      <c r="CZ94" s="206"/>
      <c r="DA94" s="206"/>
      <c r="DB94" s="206"/>
      <c r="DC94" s="206"/>
      <c r="DD94" s="206"/>
      <c r="DE94" s="206"/>
      <c r="DF94" s="206"/>
      <c r="DG94" s="206"/>
    </row>
    <row r="95" spans="1:111" ht="18" customHeight="1" x14ac:dyDescent="0.25">
      <c r="A95" s="30"/>
      <c r="B95" s="119"/>
      <c r="C95" s="215"/>
      <c r="D95" s="190"/>
      <c r="E95" s="131"/>
      <c r="F95" s="190"/>
      <c r="G95" s="131"/>
      <c r="H95" s="190"/>
      <c r="I95" s="131"/>
      <c r="J95" s="190"/>
      <c r="K95" s="131"/>
      <c r="L95" s="190"/>
      <c r="M95" s="131"/>
      <c r="N95" s="190"/>
      <c r="O95" s="131"/>
      <c r="P95" s="190"/>
      <c r="Q95" s="131"/>
      <c r="R95" s="190"/>
      <c r="S95" s="131"/>
      <c r="T95" s="190"/>
      <c r="U95" s="131"/>
      <c r="V95" s="190"/>
      <c r="W95" s="131"/>
      <c r="X95" s="190"/>
      <c r="Y95" s="131"/>
      <c r="Z95" s="190"/>
      <c r="AA95" s="131"/>
      <c r="AB95" s="190"/>
      <c r="AC95" s="131"/>
      <c r="AD95" s="190"/>
      <c r="AE95" s="131"/>
      <c r="AF95" s="190"/>
      <c r="AG95" s="131"/>
      <c r="AH95" s="190"/>
      <c r="AI95" s="131"/>
      <c r="AJ95" s="190"/>
      <c r="AK95" s="131"/>
      <c r="AL95" s="190"/>
      <c r="AM95" s="131"/>
      <c r="AN95" s="190"/>
      <c r="AO95" s="131"/>
      <c r="AP95" s="190"/>
      <c r="AQ95" s="131"/>
      <c r="AR95" s="190"/>
      <c r="AS95" s="131"/>
      <c r="AT95" s="190"/>
      <c r="AU95" s="131"/>
      <c r="AV95" s="190"/>
      <c r="AW95" s="131"/>
      <c r="AX95" s="190"/>
      <c r="AY95" s="131"/>
      <c r="AZ95" s="190"/>
      <c r="BA95" s="131"/>
      <c r="BB95" s="190"/>
      <c r="BC95" s="131"/>
      <c r="BD95" s="190"/>
      <c r="BE95" s="131"/>
      <c r="BF95" s="190"/>
      <c r="BG95" s="131"/>
      <c r="BH95" s="104" t="str">
        <f>IF(OR(Gesamtstunden=0,SUM($D$16:$BF$16)=0,B91=""),"",BR91)</f>
        <v/>
      </c>
      <c r="BI95" s="104" t="str">
        <f>IF(OR(Gesamtstunden=0,SUM($D$16:$BF$16)=0,B91=""),"",BS91)</f>
        <v/>
      </c>
      <c r="BJ95" s="108" t="str">
        <f t="shared" ref="BJ95" si="194">IF(BH95="","",IF(BH95=0,0,BU91))</f>
        <v/>
      </c>
      <c r="BK95" s="104" t="str">
        <f>IF(OR(Gesamtstunden=0,SUM($D$16:$BF$16)=0,B91=""),"",BV91)</f>
        <v/>
      </c>
      <c r="BL95" s="104" t="str">
        <f>IF(OR(Gesamtstunden=0,SUM($D$16:$BF$16)=0,B91=""),"",BV93)</f>
        <v/>
      </c>
      <c r="BM95" s="106" t="str">
        <f t="shared" ref="BM95" si="195">IF(BY91="ja","Es fehlen Angaben zum Berufsfeld!","")</f>
        <v/>
      </c>
      <c r="BN95" s="162"/>
      <c r="BO95" s="162">
        <f t="shared" ref="BO95" si="196">BO91</f>
        <v>0</v>
      </c>
      <c r="BQ95" s="169"/>
      <c r="BR95" s="99"/>
      <c r="BS95" s="118"/>
      <c r="BT95" s="99"/>
      <c r="BU95" s="143"/>
      <c r="BV95" s="99"/>
      <c r="BX95" s="148"/>
      <c r="BY95" s="148"/>
      <c r="CA95" s="149" t="str">
        <f>IF(CB95=FALSE,"",COUNTIFS($CB$19:CB95,"&lt;&gt;",$CB$19:CB95,"&lt;&gt;falsch"))</f>
        <v/>
      </c>
      <c r="CB95" s="149"/>
      <c r="CD95" s="205" t="s">
        <v>100</v>
      </c>
      <c r="CE95" s="99">
        <f>IF(Gesamtstunden=0,0,IF(SUM(CF95:DG95)&gt;0,1,IF(AND(BR91&gt;0,Gesamtstunden&gt;BR91),1,0)))</f>
        <v>0</v>
      </c>
      <c r="CF95" s="206">
        <f t="shared" ref="CF95:DG95" si="197">IF(OR($B91="",CF$17=""),0,IF(CF91&lt;CF$16,1,0))</f>
        <v>0</v>
      </c>
      <c r="CG95" s="206">
        <f t="shared" si="197"/>
        <v>0</v>
      </c>
      <c r="CH95" s="206">
        <f t="shared" si="197"/>
        <v>0</v>
      </c>
      <c r="CI95" s="206">
        <f t="shared" si="197"/>
        <v>0</v>
      </c>
      <c r="CJ95" s="206">
        <f t="shared" si="197"/>
        <v>0</v>
      </c>
      <c r="CK95" s="206">
        <f t="shared" si="197"/>
        <v>0</v>
      </c>
      <c r="CL95" s="206">
        <f t="shared" si="197"/>
        <v>0</v>
      </c>
      <c r="CM95" s="206">
        <f t="shared" si="197"/>
        <v>0</v>
      </c>
      <c r="CN95" s="206">
        <f t="shared" si="197"/>
        <v>0</v>
      </c>
      <c r="CO95" s="206">
        <f t="shared" si="197"/>
        <v>0</v>
      </c>
      <c r="CP95" s="206">
        <f t="shared" si="197"/>
        <v>0</v>
      </c>
      <c r="CQ95" s="206">
        <f t="shared" si="197"/>
        <v>0</v>
      </c>
      <c r="CR95" s="206">
        <f t="shared" si="197"/>
        <v>0</v>
      </c>
      <c r="CS95" s="206">
        <f t="shared" si="197"/>
        <v>0</v>
      </c>
      <c r="CT95" s="206">
        <f t="shared" si="197"/>
        <v>0</v>
      </c>
      <c r="CU95" s="206">
        <f t="shared" si="197"/>
        <v>0</v>
      </c>
      <c r="CV95" s="206">
        <f t="shared" si="197"/>
        <v>0</v>
      </c>
      <c r="CW95" s="206">
        <f t="shared" si="197"/>
        <v>0</v>
      </c>
      <c r="CX95" s="206">
        <f t="shared" si="197"/>
        <v>0</v>
      </c>
      <c r="CY95" s="206">
        <f t="shared" si="197"/>
        <v>0</v>
      </c>
      <c r="CZ95" s="206">
        <f t="shared" si="197"/>
        <v>0</v>
      </c>
      <c r="DA95" s="206">
        <f t="shared" si="197"/>
        <v>0</v>
      </c>
      <c r="DB95" s="206">
        <f t="shared" si="197"/>
        <v>0</v>
      </c>
      <c r="DC95" s="206">
        <f t="shared" si="197"/>
        <v>0</v>
      </c>
      <c r="DD95" s="206">
        <f t="shared" si="197"/>
        <v>0</v>
      </c>
      <c r="DE95" s="206">
        <f t="shared" si="197"/>
        <v>0</v>
      </c>
      <c r="DF95" s="206">
        <f t="shared" si="197"/>
        <v>0</v>
      </c>
      <c r="DG95" s="206">
        <f t="shared" si="197"/>
        <v>0</v>
      </c>
    </row>
    <row r="96" spans="1:111" ht="2.15" customHeight="1" x14ac:dyDescent="0.25">
      <c r="A96" s="30"/>
      <c r="B96" s="119"/>
      <c r="C96" s="215"/>
      <c r="D96" s="217"/>
      <c r="E96" s="218"/>
      <c r="F96" s="217"/>
      <c r="G96" s="218"/>
      <c r="H96" s="217"/>
      <c r="I96" s="218"/>
      <c r="J96" s="217"/>
      <c r="K96" s="218"/>
      <c r="L96" s="217"/>
      <c r="M96" s="218"/>
      <c r="N96" s="217"/>
      <c r="O96" s="218"/>
      <c r="P96" s="217"/>
      <c r="Q96" s="218"/>
      <c r="R96" s="217"/>
      <c r="S96" s="218"/>
      <c r="T96" s="217"/>
      <c r="U96" s="218"/>
      <c r="V96" s="217"/>
      <c r="W96" s="218"/>
      <c r="X96" s="217"/>
      <c r="Y96" s="218"/>
      <c r="Z96" s="217"/>
      <c r="AA96" s="218"/>
      <c r="AB96" s="217"/>
      <c r="AC96" s="218"/>
      <c r="AD96" s="217"/>
      <c r="AE96" s="218"/>
      <c r="AF96" s="217"/>
      <c r="AG96" s="218"/>
      <c r="AH96" s="217"/>
      <c r="AI96" s="218"/>
      <c r="AJ96" s="217"/>
      <c r="AK96" s="218"/>
      <c r="AL96" s="217"/>
      <c r="AM96" s="218"/>
      <c r="AN96" s="217"/>
      <c r="AO96" s="218"/>
      <c r="AP96" s="217"/>
      <c r="AQ96" s="218"/>
      <c r="AR96" s="217"/>
      <c r="AS96" s="218"/>
      <c r="AT96" s="217"/>
      <c r="AU96" s="218"/>
      <c r="AV96" s="217"/>
      <c r="AW96" s="218"/>
      <c r="AX96" s="217"/>
      <c r="AY96" s="218"/>
      <c r="AZ96" s="217"/>
      <c r="BA96" s="218"/>
      <c r="BB96" s="217"/>
      <c r="BC96" s="218"/>
      <c r="BD96" s="217"/>
      <c r="BE96" s="218"/>
      <c r="BF96" s="217"/>
      <c r="BG96" s="216"/>
      <c r="BH96" s="104"/>
      <c r="BI96" s="104"/>
      <c r="BJ96" s="108"/>
      <c r="BK96" s="104"/>
      <c r="BL96" s="104"/>
      <c r="BM96" s="106"/>
      <c r="BN96" s="162"/>
      <c r="BO96" s="162">
        <f t="shared" ref="BO96" si="198">BO91</f>
        <v>0</v>
      </c>
      <c r="BQ96" s="169"/>
      <c r="BR96" s="99"/>
      <c r="BS96" s="118"/>
      <c r="BT96" s="99"/>
      <c r="BU96" s="143"/>
      <c r="BV96" s="99"/>
      <c r="BX96" s="148"/>
      <c r="BY96" s="148"/>
      <c r="CA96" s="149"/>
      <c r="CB96" s="149"/>
      <c r="CD96" s="205"/>
      <c r="CE96" s="99"/>
      <c r="CF96" s="206"/>
      <c r="CG96" s="206"/>
      <c r="CH96" s="206"/>
      <c r="CI96" s="206"/>
      <c r="CJ96" s="206"/>
      <c r="CK96" s="206"/>
      <c r="CL96" s="206"/>
      <c r="CM96" s="206"/>
      <c r="CN96" s="206"/>
      <c r="CO96" s="206"/>
      <c r="CP96" s="206"/>
      <c r="CQ96" s="206"/>
      <c r="CR96" s="206"/>
      <c r="CS96" s="206"/>
      <c r="CT96" s="206"/>
      <c r="CU96" s="206"/>
      <c r="CV96" s="206"/>
      <c r="CW96" s="206"/>
      <c r="CX96" s="206"/>
      <c r="CY96" s="206"/>
      <c r="CZ96" s="206"/>
      <c r="DA96" s="206"/>
      <c r="DB96" s="206"/>
      <c r="DC96" s="206"/>
      <c r="DD96" s="206"/>
      <c r="DE96" s="206"/>
      <c r="DF96" s="206"/>
      <c r="DG96" s="206"/>
    </row>
    <row r="97" spans="1:111" ht="18" customHeight="1" x14ac:dyDescent="0.25">
      <c r="A97" s="31"/>
      <c r="B97" s="114"/>
      <c r="C97" s="215"/>
      <c r="D97" s="191"/>
      <c r="E97" s="219"/>
      <c r="F97" s="191"/>
      <c r="G97" s="219"/>
      <c r="H97" s="191"/>
      <c r="I97" s="219"/>
      <c r="J97" s="191"/>
      <c r="K97" s="219"/>
      <c r="L97" s="191"/>
      <c r="M97" s="219"/>
      <c r="N97" s="191"/>
      <c r="O97" s="219"/>
      <c r="P97" s="191"/>
      <c r="Q97" s="219"/>
      <c r="R97" s="191"/>
      <c r="S97" s="219"/>
      <c r="T97" s="191"/>
      <c r="U97" s="219"/>
      <c r="V97" s="191"/>
      <c r="W97" s="219"/>
      <c r="X97" s="191"/>
      <c r="Y97" s="219"/>
      <c r="Z97" s="191"/>
      <c r="AA97" s="219"/>
      <c r="AB97" s="191"/>
      <c r="AC97" s="219"/>
      <c r="AD97" s="191"/>
      <c r="AE97" s="219"/>
      <c r="AF97" s="191"/>
      <c r="AG97" s="219"/>
      <c r="AH97" s="191"/>
      <c r="AI97" s="219"/>
      <c r="AJ97" s="191"/>
      <c r="AK97" s="219"/>
      <c r="AL97" s="191"/>
      <c r="AM97" s="219"/>
      <c r="AN97" s="191"/>
      <c r="AO97" s="219"/>
      <c r="AP97" s="191"/>
      <c r="AQ97" s="219"/>
      <c r="AR97" s="191"/>
      <c r="AS97" s="219"/>
      <c r="AT97" s="191"/>
      <c r="AU97" s="219"/>
      <c r="AV97" s="191"/>
      <c r="AW97" s="219"/>
      <c r="AX97" s="191"/>
      <c r="AY97" s="219"/>
      <c r="AZ97" s="191"/>
      <c r="BA97" s="219"/>
      <c r="BB97" s="191"/>
      <c r="BC97" s="219"/>
      <c r="BD97" s="191"/>
      <c r="BE97" s="219"/>
      <c r="BF97" s="191"/>
      <c r="BG97" s="131"/>
      <c r="BH97" s="115"/>
      <c r="BI97" s="115"/>
      <c r="BJ97" s="116"/>
      <c r="BK97" s="115"/>
      <c r="BL97" s="115"/>
      <c r="BM97" s="141" t="str">
        <f t="shared" ref="BM97" si="199">IF(AND(CE93=1,CE95=0),"Bitte die max. Anzahl an Gesamtstunden bzw. Stunden pro Tag beachten!",IF(AND(CE93=0,CE95=1),"Es fehlen Angaben zu den Kursstunden!",IF(AND(CE93=1,CE95=1),"Bitte die max. Anzahl an Stunden pro Tag beachten!","")))</f>
        <v/>
      </c>
      <c r="BN97" s="162" t="str">
        <f t="shared" ref="BN97" si="200">IF(B91&lt;&gt;"",1,"")</f>
        <v/>
      </c>
      <c r="BO97" s="162">
        <f t="shared" ref="BO97" si="201">BO91</f>
        <v>0</v>
      </c>
      <c r="BQ97" s="169"/>
      <c r="BR97" s="99"/>
      <c r="BS97" s="118"/>
      <c r="BT97" s="99"/>
      <c r="BU97" s="143"/>
      <c r="BV97" s="99"/>
      <c r="BX97" s="147"/>
      <c r="BY97" s="147"/>
      <c r="CA97" s="149" t="str">
        <f>IF(CB97=FALSE,"",COUNTIFS($CB$19:CB97,"&lt;&gt;",$CB$19:CB97,"&lt;&gt;falsch"))</f>
        <v/>
      </c>
      <c r="CB97" s="149"/>
      <c r="CD97" s="205"/>
      <c r="CE97" s="99"/>
      <c r="CF97" s="206"/>
      <c r="CG97" s="206"/>
      <c r="CH97" s="206"/>
      <c r="CI97" s="206"/>
      <c r="CJ97" s="206"/>
      <c r="CK97" s="206"/>
      <c r="CL97" s="206"/>
      <c r="CM97" s="206"/>
      <c r="CN97" s="206"/>
      <c r="CO97" s="206"/>
      <c r="CP97" s="206"/>
      <c r="CQ97" s="206"/>
      <c r="CR97" s="206"/>
      <c r="CS97" s="206"/>
      <c r="CT97" s="206"/>
      <c r="CU97" s="206"/>
      <c r="CV97" s="206"/>
      <c r="CW97" s="206"/>
      <c r="CX97" s="206"/>
      <c r="CY97" s="206"/>
      <c r="CZ97" s="206"/>
      <c r="DA97" s="206"/>
      <c r="DB97" s="206"/>
      <c r="DC97" s="206"/>
      <c r="DD97" s="206"/>
      <c r="DE97" s="206"/>
      <c r="DF97" s="206"/>
      <c r="DG97" s="206"/>
    </row>
    <row r="98" spans="1:111" ht="5.15" customHeight="1" x14ac:dyDescent="0.25">
      <c r="B98" s="221"/>
      <c r="C98" s="218"/>
      <c r="BN98" s="163"/>
      <c r="BO98" s="162"/>
      <c r="BQ98" s="169"/>
      <c r="BR98" s="99"/>
      <c r="BS98" s="118"/>
      <c r="BT98" s="99"/>
      <c r="BU98" s="143"/>
      <c r="BV98" s="99"/>
      <c r="BX98" s="146"/>
      <c r="BY98" s="146"/>
      <c r="CA98" s="149" t="str">
        <f>IF(CB98=FALSE,"",COUNTIFS($CB$19:CB98,"&lt;&gt;",$CB$19:CB98,"&lt;&gt;falsch"))</f>
        <v/>
      </c>
      <c r="CB98" s="149"/>
      <c r="CD98" s="205"/>
      <c r="CE98" s="99"/>
      <c r="CF98" s="206"/>
      <c r="CG98" s="206"/>
      <c r="CH98" s="206"/>
      <c r="CI98" s="206"/>
      <c r="CJ98" s="206"/>
      <c r="CK98" s="206"/>
      <c r="CL98" s="206"/>
      <c r="CM98" s="206"/>
      <c r="CN98" s="206"/>
      <c r="CO98" s="206"/>
      <c r="CP98" s="206"/>
      <c r="CQ98" s="206"/>
      <c r="CR98" s="206"/>
      <c r="CS98" s="206"/>
      <c r="CT98" s="206"/>
      <c r="CU98" s="206"/>
      <c r="CV98" s="206"/>
      <c r="CW98" s="206"/>
      <c r="CX98" s="206"/>
      <c r="CY98" s="206"/>
      <c r="CZ98" s="206"/>
      <c r="DA98" s="206"/>
      <c r="DB98" s="206"/>
      <c r="DC98" s="206"/>
      <c r="DD98" s="206"/>
      <c r="DE98" s="206"/>
      <c r="DF98" s="206"/>
      <c r="DG98" s="206"/>
    </row>
    <row r="99" spans="1:111" ht="18" customHeight="1" x14ac:dyDescent="0.25">
      <c r="A99" s="29">
        <v>11</v>
      </c>
      <c r="B99" s="117" t="str">
        <f>VLOOKUP(A99,'Kopierhilfe TN-Daten'!$A$2:$D$31,4)</f>
        <v/>
      </c>
      <c r="C99" s="131"/>
      <c r="D99" s="189"/>
      <c r="E99" s="117"/>
      <c r="F99" s="189"/>
      <c r="G99" s="117"/>
      <c r="H99" s="189"/>
      <c r="I99" s="117"/>
      <c r="J99" s="189"/>
      <c r="K99" s="117"/>
      <c r="L99" s="189"/>
      <c r="M99" s="117"/>
      <c r="N99" s="189"/>
      <c r="O99" s="117"/>
      <c r="P99" s="189"/>
      <c r="Q99" s="117"/>
      <c r="R99" s="189"/>
      <c r="S99" s="117"/>
      <c r="T99" s="189"/>
      <c r="U99" s="117"/>
      <c r="V99" s="189"/>
      <c r="W99" s="117"/>
      <c r="X99" s="189"/>
      <c r="Y99" s="117"/>
      <c r="Z99" s="189"/>
      <c r="AA99" s="117"/>
      <c r="AB99" s="189"/>
      <c r="AC99" s="117"/>
      <c r="AD99" s="189"/>
      <c r="AE99" s="117"/>
      <c r="AF99" s="189"/>
      <c r="AG99" s="117"/>
      <c r="AH99" s="189"/>
      <c r="AI99" s="117"/>
      <c r="AJ99" s="189"/>
      <c r="AK99" s="117"/>
      <c r="AL99" s="189"/>
      <c r="AM99" s="117"/>
      <c r="AN99" s="189"/>
      <c r="AO99" s="117"/>
      <c r="AP99" s="189"/>
      <c r="AQ99" s="117"/>
      <c r="AR99" s="189"/>
      <c r="AS99" s="117"/>
      <c r="AT99" s="189"/>
      <c r="AU99" s="117"/>
      <c r="AV99" s="189"/>
      <c r="AW99" s="117"/>
      <c r="AX99" s="189"/>
      <c r="AY99" s="117"/>
      <c r="AZ99" s="189"/>
      <c r="BA99" s="117"/>
      <c r="BB99" s="189"/>
      <c r="BC99" s="117"/>
      <c r="BD99" s="189"/>
      <c r="BE99" s="117"/>
      <c r="BF99" s="189"/>
      <c r="BG99" s="131"/>
      <c r="BH99" s="105"/>
      <c r="BI99" s="105"/>
      <c r="BJ99" s="105"/>
      <c r="BK99" s="105"/>
      <c r="BL99" s="105"/>
      <c r="BM99" s="106" t="str">
        <f t="shared" ref="BM99" si="202">IF(AND(B99="",BR99&gt;0),"Bitte den Namen der Schülerin/des Schülers erfassen!","")</f>
        <v/>
      </c>
      <c r="BN99" s="162"/>
      <c r="BO99" s="162">
        <f t="shared" ref="BO99" si="203">IF(OR(BM99&lt;&gt;"",BM101&lt;&gt;"",BM103&lt;&gt;"",BM105&lt;&gt;""),1,0)</f>
        <v>0</v>
      </c>
      <c r="BQ99" s="169"/>
      <c r="BR99" s="99">
        <f>SUMPRODUCT(($D$16:$BF$16=Haushaltsjahr)*(D99:BF99&lt;&gt;"")*(D105:BF105))</f>
        <v>0</v>
      </c>
      <c r="BS99" s="118">
        <f>SUMPRODUCT(($D$16:$BF$16=Haushaltsjahr)*(D99:BF99=$BS$17)*(D105:BF105))</f>
        <v>0</v>
      </c>
      <c r="BT99" s="99">
        <f>SUMPRODUCT(($D$16:$BF$16=Haushaltsjahr)*(D99:BF99=$BT$17)*(D105:BF105))</f>
        <v>0</v>
      </c>
      <c r="BU99" s="143">
        <f t="shared" ref="BU99" si="204">IF(BR99=0,0,ROUND(BS99/BR99,4))</f>
        <v>0</v>
      </c>
      <c r="BV99" s="99">
        <f t="shared" ref="BV99" si="205">IF(BY99="ja",0,IF(BU99&gt;=60%,BS99+BT99,BS99))</f>
        <v>0</v>
      </c>
      <c r="BX99" s="148" t="str">
        <f t="shared" ref="BX99" si="206">IF(SUMPRODUCT((D99:BF99=$BS$17)*(D101:BF101="")*($D$16:$BF$16&lt;&gt;0))&gt;0,"ja",
IF(SUMPRODUCT((D99:BF99=$BT$17)*(D101:BF101="")*($D$16:$BF$16&lt;&gt;0))&gt;0,"ja","nein"))</f>
        <v>nein</v>
      </c>
      <c r="BY99" s="148" t="str">
        <f t="shared" ref="BY99" si="207">IF(SUMPRODUCT((D99:BF99=$BS$17)*(D103:BF103="")*($D$16:$BF$16&lt;&gt;0))&gt;0,"ja",
IF(SUMPRODUCT((D99:BF99=$BT$17)*(D103:BF103="")*($D$16:$BF$16&lt;&gt;0))&gt;0,"ja","nein"))</f>
        <v>nein</v>
      </c>
      <c r="CA99" s="149" t="str">
        <f>IF(CB99=FALSE,"",COUNTIFS($CB$19:CB99,"&lt;&gt;",$CB$19:CB99,"&lt;&gt;falsch"))</f>
        <v/>
      </c>
      <c r="CB99" s="149" t="b">
        <f t="shared" ref="CB99" si="208">IF(BR101&gt;0,B99,FALSE)</f>
        <v>0</v>
      </c>
      <c r="CD99" s="205" t="s">
        <v>98</v>
      </c>
      <c r="CE99" s="99"/>
      <c r="CF99" s="118">
        <f t="shared" ref="CF99:DG99" si="209">IF(CF$17="",0,SUMPRODUCT(($D99:$BF99&lt;&gt;"")*($D105:$BF105)*($D$17:$BF$17=CF$17)))</f>
        <v>0</v>
      </c>
      <c r="CG99" s="118">
        <f t="shared" si="209"/>
        <v>0</v>
      </c>
      <c r="CH99" s="118">
        <f t="shared" si="209"/>
        <v>0</v>
      </c>
      <c r="CI99" s="118">
        <f t="shared" si="209"/>
        <v>0</v>
      </c>
      <c r="CJ99" s="118">
        <f t="shared" si="209"/>
        <v>0</v>
      </c>
      <c r="CK99" s="118">
        <f t="shared" si="209"/>
        <v>0</v>
      </c>
      <c r="CL99" s="118">
        <f t="shared" si="209"/>
        <v>0</v>
      </c>
      <c r="CM99" s="118">
        <f t="shared" si="209"/>
        <v>0</v>
      </c>
      <c r="CN99" s="118">
        <f t="shared" si="209"/>
        <v>0</v>
      </c>
      <c r="CO99" s="118">
        <f t="shared" si="209"/>
        <v>0</v>
      </c>
      <c r="CP99" s="118">
        <f t="shared" si="209"/>
        <v>0</v>
      </c>
      <c r="CQ99" s="118">
        <f t="shared" si="209"/>
        <v>0</v>
      </c>
      <c r="CR99" s="118">
        <f t="shared" si="209"/>
        <v>0</v>
      </c>
      <c r="CS99" s="118">
        <f t="shared" si="209"/>
        <v>0</v>
      </c>
      <c r="CT99" s="118">
        <f t="shared" si="209"/>
        <v>0</v>
      </c>
      <c r="CU99" s="118">
        <f t="shared" si="209"/>
        <v>0</v>
      </c>
      <c r="CV99" s="118">
        <f t="shared" si="209"/>
        <v>0</v>
      </c>
      <c r="CW99" s="118">
        <f t="shared" si="209"/>
        <v>0</v>
      </c>
      <c r="CX99" s="118">
        <f t="shared" si="209"/>
        <v>0</v>
      </c>
      <c r="CY99" s="118">
        <f t="shared" si="209"/>
        <v>0</v>
      </c>
      <c r="CZ99" s="118">
        <f t="shared" si="209"/>
        <v>0</v>
      </c>
      <c r="DA99" s="118">
        <f t="shared" si="209"/>
        <v>0</v>
      </c>
      <c r="DB99" s="118">
        <f t="shared" si="209"/>
        <v>0</v>
      </c>
      <c r="DC99" s="118">
        <f t="shared" si="209"/>
        <v>0</v>
      </c>
      <c r="DD99" s="118">
        <f t="shared" si="209"/>
        <v>0</v>
      </c>
      <c r="DE99" s="118">
        <f t="shared" si="209"/>
        <v>0</v>
      </c>
      <c r="DF99" s="118">
        <f t="shared" si="209"/>
        <v>0</v>
      </c>
      <c r="DG99" s="118">
        <f t="shared" si="209"/>
        <v>0</v>
      </c>
    </row>
    <row r="100" spans="1:111" ht="2.15" customHeight="1" x14ac:dyDescent="0.25">
      <c r="A100" s="30"/>
      <c r="B100" s="131"/>
      <c r="C100" s="215"/>
      <c r="D100" s="217"/>
      <c r="E100" s="218"/>
      <c r="F100" s="217"/>
      <c r="G100" s="218"/>
      <c r="H100" s="217"/>
      <c r="I100" s="218"/>
      <c r="J100" s="217"/>
      <c r="K100" s="218"/>
      <c r="L100" s="217"/>
      <c r="M100" s="218"/>
      <c r="N100" s="217"/>
      <c r="O100" s="218"/>
      <c r="P100" s="217"/>
      <c r="Q100" s="218"/>
      <c r="R100" s="217"/>
      <c r="S100" s="218"/>
      <c r="T100" s="217"/>
      <c r="U100" s="218"/>
      <c r="V100" s="217"/>
      <c r="W100" s="218"/>
      <c r="X100" s="217"/>
      <c r="Y100" s="218"/>
      <c r="Z100" s="217"/>
      <c r="AA100" s="218"/>
      <c r="AB100" s="217"/>
      <c r="AC100" s="218"/>
      <c r="AD100" s="217"/>
      <c r="AE100" s="218"/>
      <c r="AF100" s="217"/>
      <c r="AG100" s="218"/>
      <c r="AH100" s="217"/>
      <c r="AI100" s="218"/>
      <c r="AJ100" s="217"/>
      <c r="AK100" s="218"/>
      <c r="AL100" s="217"/>
      <c r="AM100" s="218"/>
      <c r="AN100" s="217"/>
      <c r="AO100" s="218"/>
      <c r="AP100" s="217"/>
      <c r="AQ100" s="218"/>
      <c r="AR100" s="217"/>
      <c r="AS100" s="218"/>
      <c r="AT100" s="217"/>
      <c r="AU100" s="218"/>
      <c r="AV100" s="217"/>
      <c r="AW100" s="218"/>
      <c r="AX100" s="217"/>
      <c r="AY100" s="218"/>
      <c r="AZ100" s="217"/>
      <c r="BA100" s="218"/>
      <c r="BB100" s="217"/>
      <c r="BC100" s="218"/>
      <c r="BD100" s="217"/>
      <c r="BE100" s="218"/>
      <c r="BF100" s="217"/>
      <c r="BG100" s="216"/>
      <c r="BH100" s="132"/>
      <c r="BI100" s="132"/>
      <c r="BJ100" s="132"/>
      <c r="BK100" s="132"/>
      <c r="BL100" s="132"/>
      <c r="BM100" s="106"/>
      <c r="BN100" s="162"/>
      <c r="BO100" s="162">
        <f t="shared" ref="BO100" si="210">BO99</f>
        <v>0</v>
      </c>
      <c r="BQ100" s="169"/>
      <c r="BR100" s="99"/>
      <c r="BS100" s="118"/>
      <c r="BT100" s="99"/>
      <c r="BU100" s="143"/>
      <c r="BV100" s="99"/>
      <c r="BX100" s="148"/>
      <c r="BY100" s="148"/>
      <c r="CA100" s="149"/>
      <c r="CB100" s="149"/>
      <c r="CD100" s="205"/>
      <c r="CE100" s="99"/>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row>
    <row r="101" spans="1:111" ht="18" customHeight="1" x14ac:dyDescent="0.25">
      <c r="A101" s="30"/>
      <c r="B101" s="131"/>
      <c r="C101" s="215"/>
      <c r="D101" s="190"/>
      <c r="E101" s="131"/>
      <c r="F101" s="190"/>
      <c r="G101" s="131"/>
      <c r="H101" s="190"/>
      <c r="I101" s="131"/>
      <c r="J101" s="190"/>
      <c r="K101" s="131"/>
      <c r="L101" s="190"/>
      <c r="M101" s="131"/>
      <c r="N101" s="190"/>
      <c r="O101" s="131"/>
      <c r="P101" s="190"/>
      <c r="Q101" s="131"/>
      <c r="R101" s="190"/>
      <c r="S101" s="131"/>
      <c r="T101" s="190"/>
      <c r="U101" s="131"/>
      <c r="V101" s="190"/>
      <c r="W101" s="131"/>
      <c r="X101" s="190"/>
      <c r="Y101" s="131"/>
      <c r="Z101" s="190"/>
      <c r="AA101" s="131"/>
      <c r="AB101" s="190"/>
      <c r="AC101" s="131"/>
      <c r="AD101" s="190"/>
      <c r="AE101" s="131"/>
      <c r="AF101" s="190"/>
      <c r="AG101" s="131"/>
      <c r="AH101" s="190"/>
      <c r="AI101" s="131"/>
      <c r="AJ101" s="190"/>
      <c r="AK101" s="131"/>
      <c r="AL101" s="190"/>
      <c r="AM101" s="131"/>
      <c r="AN101" s="190"/>
      <c r="AO101" s="131"/>
      <c r="AP101" s="190"/>
      <c r="AQ101" s="131"/>
      <c r="AR101" s="190"/>
      <c r="AS101" s="131"/>
      <c r="AT101" s="190"/>
      <c r="AU101" s="131"/>
      <c r="AV101" s="190"/>
      <c r="AW101" s="131"/>
      <c r="AX101" s="190"/>
      <c r="AY101" s="131"/>
      <c r="AZ101" s="190"/>
      <c r="BA101" s="131"/>
      <c r="BB101" s="190"/>
      <c r="BC101" s="131"/>
      <c r="BD101" s="190"/>
      <c r="BE101" s="131"/>
      <c r="BF101" s="190"/>
      <c r="BG101" s="131"/>
      <c r="BH101" s="132"/>
      <c r="BI101" s="132"/>
      <c r="BJ101" s="132"/>
      <c r="BK101" s="132"/>
      <c r="BL101" s="132"/>
      <c r="BM101" s="106" t="str">
        <f t="shared" ref="BM101" si="211">IF(BX99="ja","Es fehlen Angaben zum Maßnahmeort!","")</f>
        <v/>
      </c>
      <c r="BN101" s="162"/>
      <c r="BO101" s="162">
        <f t="shared" ref="BO101" si="212">BO99</f>
        <v>0</v>
      </c>
      <c r="BQ101" s="170" t="s">
        <v>73</v>
      </c>
      <c r="BR101" s="99">
        <f>SUMPRODUCT(($D$16:$BF$16=Haushaltsjahr)*(D99:BF99&lt;&gt;"")*(D101:BF101=BQ101)*(D105:BF105))</f>
        <v>0</v>
      </c>
      <c r="BS101" s="118">
        <f>SUMPRODUCT(($D$16:$BF$16=Haushaltsjahr)*(D99:BF99=$BS$17)*(D101:BF101=BQ101)*(D105:BF105))</f>
        <v>0</v>
      </c>
      <c r="BT101" s="99">
        <f>SUMPRODUCT(($D$16:$BF$16=Haushaltsjahr)*(D99:BF99=$BT$17)*(D101:BF101=BQ101)*(D105:BF105))</f>
        <v>0</v>
      </c>
      <c r="BU101" s="143"/>
      <c r="BV101" s="99">
        <f t="shared" ref="BV101" si="213">IF(OR(BY99="ja",BX99="ja"),0,IF(BU99&gt;=60%,BS101+BT101,BS101))</f>
        <v>0</v>
      </c>
      <c r="BX101" s="148"/>
      <c r="BY101" s="148"/>
      <c r="CA101" s="149" t="str">
        <f>IF(CB101=FALSE,"",COUNTIFS($CB$19:CB101,"&lt;&gt;",$CB$19:CB101,"&lt;&gt;falsch"))</f>
        <v/>
      </c>
      <c r="CB101" s="149"/>
      <c r="CD101" s="205" t="s">
        <v>99</v>
      </c>
      <c r="CE101" s="99">
        <f>IF(Gesamtstunden=0,0,IF(SUM(CF101:DG101)&gt;0,1,IF(AND(BR99&gt;0,Gesamtstunden&lt;BR99),1,0)))</f>
        <v>0</v>
      </c>
      <c r="CF101" s="206">
        <f t="shared" ref="CF101:DG101" si="214">IF(CF$17="",0,IF(CF99&gt;CF$16,1,0))</f>
        <v>0</v>
      </c>
      <c r="CG101" s="206">
        <f t="shared" si="214"/>
        <v>0</v>
      </c>
      <c r="CH101" s="206">
        <f t="shared" si="214"/>
        <v>0</v>
      </c>
      <c r="CI101" s="206">
        <f t="shared" si="214"/>
        <v>0</v>
      </c>
      <c r="CJ101" s="206">
        <f t="shared" si="214"/>
        <v>0</v>
      </c>
      <c r="CK101" s="206">
        <f t="shared" si="214"/>
        <v>0</v>
      </c>
      <c r="CL101" s="206">
        <f t="shared" si="214"/>
        <v>0</v>
      </c>
      <c r="CM101" s="206">
        <f t="shared" si="214"/>
        <v>0</v>
      </c>
      <c r="CN101" s="206">
        <f t="shared" si="214"/>
        <v>0</v>
      </c>
      <c r="CO101" s="206">
        <f t="shared" si="214"/>
        <v>0</v>
      </c>
      <c r="CP101" s="206">
        <f t="shared" si="214"/>
        <v>0</v>
      </c>
      <c r="CQ101" s="206">
        <f t="shared" si="214"/>
        <v>0</v>
      </c>
      <c r="CR101" s="206">
        <f t="shared" si="214"/>
        <v>0</v>
      </c>
      <c r="CS101" s="206">
        <f t="shared" si="214"/>
        <v>0</v>
      </c>
      <c r="CT101" s="206">
        <f t="shared" si="214"/>
        <v>0</v>
      </c>
      <c r="CU101" s="206">
        <f t="shared" si="214"/>
        <v>0</v>
      </c>
      <c r="CV101" s="206">
        <f t="shared" si="214"/>
        <v>0</v>
      </c>
      <c r="CW101" s="206">
        <f t="shared" si="214"/>
        <v>0</v>
      </c>
      <c r="CX101" s="206">
        <f t="shared" si="214"/>
        <v>0</v>
      </c>
      <c r="CY101" s="206">
        <f t="shared" si="214"/>
        <v>0</v>
      </c>
      <c r="CZ101" s="206">
        <f t="shared" si="214"/>
        <v>0</v>
      </c>
      <c r="DA101" s="206">
        <f t="shared" si="214"/>
        <v>0</v>
      </c>
      <c r="DB101" s="206">
        <f t="shared" si="214"/>
        <v>0</v>
      </c>
      <c r="DC101" s="206">
        <f t="shared" si="214"/>
        <v>0</v>
      </c>
      <c r="DD101" s="206">
        <f t="shared" si="214"/>
        <v>0</v>
      </c>
      <c r="DE101" s="206">
        <f t="shared" si="214"/>
        <v>0</v>
      </c>
      <c r="DF101" s="206">
        <f t="shared" si="214"/>
        <v>0</v>
      </c>
      <c r="DG101" s="206">
        <f t="shared" si="214"/>
        <v>0</v>
      </c>
    </row>
    <row r="102" spans="1:111" ht="2.15" customHeight="1" x14ac:dyDescent="0.25">
      <c r="A102" s="30"/>
      <c r="B102" s="131"/>
      <c r="C102" s="215"/>
      <c r="D102" s="217"/>
      <c r="E102" s="218"/>
      <c r="F102" s="217"/>
      <c r="G102" s="218"/>
      <c r="H102" s="217"/>
      <c r="I102" s="218"/>
      <c r="J102" s="217"/>
      <c r="K102" s="218"/>
      <c r="L102" s="217"/>
      <c r="M102" s="218"/>
      <c r="N102" s="217"/>
      <c r="O102" s="218"/>
      <c r="P102" s="217"/>
      <c r="Q102" s="218"/>
      <c r="R102" s="217"/>
      <c r="S102" s="218"/>
      <c r="T102" s="217"/>
      <c r="U102" s="218"/>
      <c r="V102" s="217"/>
      <c r="W102" s="218"/>
      <c r="X102" s="217"/>
      <c r="Y102" s="218"/>
      <c r="Z102" s="217"/>
      <c r="AA102" s="218"/>
      <c r="AB102" s="217"/>
      <c r="AC102" s="218"/>
      <c r="AD102" s="217"/>
      <c r="AE102" s="218"/>
      <c r="AF102" s="217"/>
      <c r="AG102" s="218"/>
      <c r="AH102" s="217"/>
      <c r="AI102" s="218"/>
      <c r="AJ102" s="217"/>
      <c r="AK102" s="218"/>
      <c r="AL102" s="217"/>
      <c r="AM102" s="218"/>
      <c r="AN102" s="217"/>
      <c r="AO102" s="218"/>
      <c r="AP102" s="217"/>
      <c r="AQ102" s="218"/>
      <c r="AR102" s="217"/>
      <c r="AS102" s="218"/>
      <c r="AT102" s="217"/>
      <c r="AU102" s="218"/>
      <c r="AV102" s="217"/>
      <c r="AW102" s="218"/>
      <c r="AX102" s="217"/>
      <c r="AY102" s="218"/>
      <c r="AZ102" s="217"/>
      <c r="BA102" s="218"/>
      <c r="BB102" s="217"/>
      <c r="BC102" s="218"/>
      <c r="BD102" s="217"/>
      <c r="BE102" s="218"/>
      <c r="BF102" s="217"/>
      <c r="BG102" s="216"/>
      <c r="BH102" s="132"/>
      <c r="BI102" s="132"/>
      <c r="BJ102" s="132"/>
      <c r="BK102" s="132"/>
      <c r="BL102" s="132"/>
      <c r="BM102" s="106"/>
      <c r="BN102" s="162"/>
      <c r="BO102" s="162">
        <f t="shared" ref="BO102" si="215">BO99</f>
        <v>0</v>
      </c>
      <c r="BQ102" s="170"/>
      <c r="BR102" s="99"/>
      <c r="BS102" s="118"/>
      <c r="BT102" s="99"/>
      <c r="BU102" s="143"/>
      <c r="BV102" s="99"/>
      <c r="BX102" s="148"/>
      <c r="BY102" s="148"/>
      <c r="CA102" s="149"/>
      <c r="CB102" s="149"/>
      <c r="CD102" s="205"/>
      <c r="CE102" s="99"/>
      <c r="CF102" s="206"/>
      <c r="CG102" s="206"/>
      <c r="CH102" s="206"/>
      <c r="CI102" s="206"/>
      <c r="CJ102" s="206"/>
      <c r="CK102" s="206"/>
      <c r="CL102" s="206"/>
      <c r="CM102" s="206"/>
      <c r="CN102" s="206"/>
      <c r="CO102" s="206"/>
      <c r="CP102" s="206"/>
      <c r="CQ102" s="206"/>
      <c r="CR102" s="206"/>
      <c r="CS102" s="206"/>
      <c r="CT102" s="206"/>
      <c r="CU102" s="206"/>
      <c r="CV102" s="206"/>
      <c r="CW102" s="206"/>
      <c r="CX102" s="206"/>
      <c r="CY102" s="206"/>
      <c r="CZ102" s="206"/>
      <c r="DA102" s="206"/>
      <c r="DB102" s="206"/>
      <c r="DC102" s="206"/>
      <c r="DD102" s="206"/>
      <c r="DE102" s="206"/>
      <c r="DF102" s="206"/>
      <c r="DG102" s="206"/>
    </row>
    <row r="103" spans="1:111" ht="18" customHeight="1" x14ac:dyDescent="0.25">
      <c r="A103" s="30"/>
      <c r="B103" s="119"/>
      <c r="C103" s="215"/>
      <c r="D103" s="190"/>
      <c r="E103" s="131"/>
      <c r="F103" s="190"/>
      <c r="G103" s="131"/>
      <c r="H103" s="190"/>
      <c r="I103" s="131"/>
      <c r="J103" s="190"/>
      <c r="K103" s="131"/>
      <c r="L103" s="190"/>
      <c r="M103" s="131"/>
      <c r="N103" s="190"/>
      <c r="O103" s="131"/>
      <c r="P103" s="190"/>
      <c r="Q103" s="131"/>
      <c r="R103" s="190"/>
      <c r="S103" s="131"/>
      <c r="T103" s="190"/>
      <c r="U103" s="131"/>
      <c r="V103" s="190"/>
      <c r="W103" s="131"/>
      <c r="X103" s="190"/>
      <c r="Y103" s="131"/>
      <c r="Z103" s="190"/>
      <c r="AA103" s="131"/>
      <c r="AB103" s="190"/>
      <c r="AC103" s="131"/>
      <c r="AD103" s="190"/>
      <c r="AE103" s="131"/>
      <c r="AF103" s="190"/>
      <c r="AG103" s="131"/>
      <c r="AH103" s="190"/>
      <c r="AI103" s="131"/>
      <c r="AJ103" s="190"/>
      <c r="AK103" s="131"/>
      <c r="AL103" s="190"/>
      <c r="AM103" s="131"/>
      <c r="AN103" s="190"/>
      <c r="AO103" s="131"/>
      <c r="AP103" s="190"/>
      <c r="AQ103" s="131"/>
      <c r="AR103" s="190"/>
      <c r="AS103" s="131"/>
      <c r="AT103" s="190"/>
      <c r="AU103" s="131"/>
      <c r="AV103" s="190"/>
      <c r="AW103" s="131"/>
      <c r="AX103" s="190"/>
      <c r="AY103" s="131"/>
      <c r="AZ103" s="190"/>
      <c r="BA103" s="131"/>
      <c r="BB103" s="190"/>
      <c r="BC103" s="131"/>
      <c r="BD103" s="190"/>
      <c r="BE103" s="131"/>
      <c r="BF103" s="190"/>
      <c r="BG103" s="131"/>
      <c r="BH103" s="104" t="str">
        <f>IF(OR(Gesamtstunden=0,SUM($D$16:$BF$16)=0,B99=""),"",BR99)</f>
        <v/>
      </c>
      <c r="BI103" s="104" t="str">
        <f>IF(OR(Gesamtstunden=0,SUM($D$16:$BF$16)=0,B99=""),"",BS99)</f>
        <v/>
      </c>
      <c r="BJ103" s="108" t="str">
        <f t="shared" ref="BJ103" si="216">IF(BH103="","",IF(BH103=0,0,BU99))</f>
        <v/>
      </c>
      <c r="BK103" s="104" t="str">
        <f>IF(OR(Gesamtstunden=0,SUM($D$16:$BF$16)=0,B99=""),"",BV99)</f>
        <v/>
      </c>
      <c r="BL103" s="104" t="str">
        <f>IF(OR(Gesamtstunden=0,SUM($D$16:$BF$16)=0,B99=""),"",BV101)</f>
        <v/>
      </c>
      <c r="BM103" s="106" t="str">
        <f t="shared" ref="BM103" si="217">IF(BY99="ja","Es fehlen Angaben zum Berufsfeld!","")</f>
        <v/>
      </c>
      <c r="BN103" s="162"/>
      <c r="BO103" s="162">
        <f t="shared" ref="BO103" si="218">BO99</f>
        <v>0</v>
      </c>
      <c r="BQ103" s="169"/>
      <c r="BR103" s="99"/>
      <c r="BS103" s="118"/>
      <c r="BT103" s="99"/>
      <c r="BU103" s="143"/>
      <c r="BV103" s="99"/>
      <c r="BX103" s="148"/>
      <c r="BY103" s="148"/>
      <c r="CA103" s="149" t="str">
        <f>IF(CB103=FALSE,"",COUNTIFS($CB$19:CB103,"&lt;&gt;",$CB$19:CB103,"&lt;&gt;falsch"))</f>
        <v/>
      </c>
      <c r="CB103" s="149"/>
      <c r="CD103" s="205" t="s">
        <v>100</v>
      </c>
      <c r="CE103" s="99">
        <f>IF(Gesamtstunden=0,0,IF(SUM(CF103:DG103)&gt;0,1,IF(AND(BR99&gt;0,Gesamtstunden&gt;BR99),1,0)))</f>
        <v>0</v>
      </c>
      <c r="CF103" s="206">
        <f t="shared" ref="CF103:DG103" si="219">IF(OR($B99="",CF$17=""),0,IF(CF99&lt;CF$16,1,0))</f>
        <v>0</v>
      </c>
      <c r="CG103" s="206">
        <f t="shared" si="219"/>
        <v>0</v>
      </c>
      <c r="CH103" s="206">
        <f t="shared" si="219"/>
        <v>0</v>
      </c>
      <c r="CI103" s="206">
        <f t="shared" si="219"/>
        <v>0</v>
      </c>
      <c r="CJ103" s="206">
        <f t="shared" si="219"/>
        <v>0</v>
      </c>
      <c r="CK103" s="206">
        <f t="shared" si="219"/>
        <v>0</v>
      </c>
      <c r="CL103" s="206">
        <f t="shared" si="219"/>
        <v>0</v>
      </c>
      <c r="CM103" s="206">
        <f t="shared" si="219"/>
        <v>0</v>
      </c>
      <c r="CN103" s="206">
        <f t="shared" si="219"/>
        <v>0</v>
      </c>
      <c r="CO103" s="206">
        <f t="shared" si="219"/>
        <v>0</v>
      </c>
      <c r="CP103" s="206">
        <f t="shared" si="219"/>
        <v>0</v>
      </c>
      <c r="CQ103" s="206">
        <f t="shared" si="219"/>
        <v>0</v>
      </c>
      <c r="CR103" s="206">
        <f t="shared" si="219"/>
        <v>0</v>
      </c>
      <c r="CS103" s="206">
        <f t="shared" si="219"/>
        <v>0</v>
      </c>
      <c r="CT103" s="206">
        <f t="shared" si="219"/>
        <v>0</v>
      </c>
      <c r="CU103" s="206">
        <f t="shared" si="219"/>
        <v>0</v>
      </c>
      <c r="CV103" s="206">
        <f t="shared" si="219"/>
        <v>0</v>
      </c>
      <c r="CW103" s="206">
        <f t="shared" si="219"/>
        <v>0</v>
      </c>
      <c r="CX103" s="206">
        <f t="shared" si="219"/>
        <v>0</v>
      </c>
      <c r="CY103" s="206">
        <f t="shared" si="219"/>
        <v>0</v>
      </c>
      <c r="CZ103" s="206">
        <f t="shared" si="219"/>
        <v>0</v>
      </c>
      <c r="DA103" s="206">
        <f t="shared" si="219"/>
        <v>0</v>
      </c>
      <c r="DB103" s="206">
        <f t="shared" si="219"/>
        <v>0</v>
      </c>
      <c r="DC103" s="206">
        <f t="shared" si="219"/>
        <v>0</v>
      </c>
      <c r="DD103" s="206">
        <f t="shared" si="219"/>
        <v>0</v>
      </c>
      <c r="DE103" s="206">
        <f t="shared" si="219"/>
        <v>0</v>
      </c>
      <c r="DF103" s="206">
        <f t="shared" si="219"/>
        <v>0</v>
      </c>
      <c r="DG103" s="206">
        <f t="shared" si="219"/>
        <v>0</v>
      </c>
    </row>
    <row r="104" spans="1:111" ht="2.15" customHeight="1" x14ac:dyDescent="0.25">
      <c r="A104" s="30"/>
      <c r="B104" s="119"/>
      <c r="C104" s="215"/>
      <c r="D104" s="217"/>
      <c r="E104" s="218"/>
      <c r="F104" s="217"/>
      <c r="G104" s="218"/>
      <c r="H104" s="217"/>
      <c r="I104" s="218"/>
      <c r="J104" s="217"/>
      <c r="K104" s="218"/>
      <c r="L104" s="217"/>
      <c r="M104" s="218"/>
      <c r="N104" s="217"/>
      <c r="O104" s="218"/>
      <c r="P104" s="217"/>
      <c r="Q104" s="218"/>
      <c r="R104" s="217"/>
      <c r="S104" s="218"/>
      <c r="T104" s="217"/>
      <c r="U104" s="218"/>
      <c r="V104" s="217"/>
      <c r="W104" s="218"/>
      <c r="X104" s="217"/>
      <c r="Y104" s="218"/>
      <c r="Z104" s="217"/>
      <c r="AA104" s="218"/>
      <c r="AB104" s="217"/>
      <c r="AC104" s="218"/>
      <c r="AD104" s="217"/>
      <c r="AE104" s="218"/>
      <c r="AF104" s="217"/>
      <c r="AG104" s="218"/>
      <c r="AH104" s="217"/>
      <c r="AI104" s="218"/>
      <c r="AJ104" s="217"/>
      <c r="AK104" s="218"/>
      <c r="AL104" s="217"/>
      <c r="AM104" s="218"/>
      <c r="AN104" s="217"/>
      <c r="AO104" s="218"/>
      <c r="AP104" s="217"/>
      <c r="AQ104" s="218"/>
      <c r="AR104" s="217"/>
      <c r="AS104" s="218"/>
      <c r="AT104" s="217"/>
      <c r="AU104" s="218"/>
      <c r="AV104" s="217"/>
      <c r="AW104" s="218"/>
      <c r="AX104" s="217"/>
      <c r="AY104" s="218"/>
      <c r="AZ104" s="217"/>
      <c r="BA104" s="218"/>
      <c r="BB104" s="217"/>
      <c r="BC104" s="218"/>
      <c r="BD104" s="217"/>
      <c r="BE104" s="218"/>
      <c r="BF104" s="217"/>
      <c r="BG104" s="216"/>
      <c r="BH104" s="104"/>
      <c r="BI104" s="104"/>
      <c r="BJ104" s="108"/>
      <c r="BK104" s="104"/>
      <c r="BL104" s="104"/>
      <c r="BM104" s="106"/>
      <c r="BN104" s="162"/>
      <c r="BO104" s="162">
        <f t="shared" ref="BO104" si="220">BO99</f>
        <v>0</v>
      </c>
      <c r="BQ104" s="169"/>
      <c r="BR104" s="99"/>
      <c r="BS104" s="118"/>
      <c r="BT104" s="99"/>
      <c r="BU104" s="143"/>
      <c r="BV104" s="99"/>
      <c r="BX104" s="148"/>
      <c r="BY104" s="148"/>
      <c r="CA104" s="149"/>
      <c r="CB104" s="149"/>
      <c r="CD104" s="205"/>
      <c r="CE104" s="99"/>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row>
    <row r="105" spans="1:111" ht="18" customHeight="1" x14ac:dyDescent="0.25">
      <c r="A105" s="31"/>
      <c r="B105" s="114"/>
      <c r="C105" s="215"/>
      <c r="D105" s="191"/>
      <c r="E105" s="219"/>
      <c r="F105" s="191"/>
      <c r="G105" s="219"/>
      <c r="H105" s="191"/>
      <c r="I105" s="219"/>
      <c r="J105" s="191"/>
      <c r="K105" s="219"/>
      <c r="L105" s="191"/>
      <c r="M105" s="219"/>
      <c r="N105" s="191"/>
      <c r="O105" s="219"/>
      <c r="P105" s="191"/>
      <c r="Q105" s="219"/>
      <c r="R105" s="191"/>
      <c r="S105" s="219"/>
      <c r="T105" s="191"/>
      <c r="U105" s="219"/>
      <c r="V105" s="191"/>
      <c r="W105" s="219"/>
      <c r="X105" s="191"/>
      <c r="Y105" s="219"/>
      <c r="Z105" s="191"/>
      <c r="AA105" s="219"/>
      <c r="AB105" s="191"/>
      <c r="AC105" s="219"/>
      <c r="AD105" s="191"/>
      <c r="AE105" s="219"/>
      <c r="AF105" s="191"/>
      <c r="AG105" s="219"/>
      <c r="AH105" s="191"/>
      <c r="AI105" s="219"/>
      <c r="AJ105" s="191"/>
      <c r="AK105" s="219"/>
      <c r="AL105" s="191"/>
      <c r="AM105" s="219"/>
      <c r="AN105" s="191"/>
      <c r="AO105" s="219"/>
      <c r="AP105" s="191"/>
      <c r="AQ105" s="219"/>
      <c r="AR105" s="191"/>
      <c r="AS105" s="219"/>
      <c r="AT105" s="191"/>
      <c r="AU105" s="219"/>
      <c r="AV105" s="191"/>
      <c r="AW105" s="219"/>
      <c r="AX105" s="191"/>
      <c r="AY105" s="219"/>
      <c r="AZ105" s="191"/>
      <c r="BA105" s="219"/>
      <c r="BB105" s="191"/>
      <c r="BC105" s="219"/>
      <c r="BD105" s="191"/>
      <c r="BE105" s="219"/>
      <c r="BF105" s="191"/>
      <c r="BG105" s="131"/>
      <c r="BH105" s="115"/>
      <c r="BI105" s="115"/>
      <c r="BJ105" s="116"/>
      <c r="BK105" s="115"/>
      <c r="BL105" s="115"/>
      <c r="BM105" s="141" t="str">
        <f t="shared" ref="BM105" si="221">IF(AND(CE101=1,CE103=0),"Bitte die max. Anzahl an Gesamtstunden bzw. Stunden pro Tag beachten!",IF(AND(CE101=0,CE103=1),"Es fehlen Angaben zu den Kursstunden!",IF(AND(CE101=1,CE103=1),"Bitte die max. Anzahl an Stunden pro Tag beachten!","")))</f>
        <v/>
      </c>
      <c r="BN105" s="162" t="str">
        <f t="shared" ref="BN105" si="222">IF(B99&lt;&gt;"",1,"")</f>
        <v/>
      </c>
      <c r="BO105" s="162">
        <f t="shared" ref="BO105" si="223">BO99</f>
        <v>0</v>
      </c>
      <c r="BQ105" s="169"/>
      <c r="BR105" s="99"/>
      <c r="BS105" s="118"/>
      <c r="BT105" s="99"/>
      <c r="BU105" s="143"/>
      <c r="BV105" s="99"/>
      <c r="BX105" s="147"/>
      <c r="BY105" s="147"/>
      <c r="CA105" s="149" t="str">
        <f>IF(CB105=FALSE,"",COUNTIFS($CB$19:CB105,"&lt;&gt;",$CB$19:CB105,"&lt;&gt;falsch"))</f>
        <v/>
      </c>
      <c r="CB105" s="149"/>
      <c r="CD105" s="205"/>
      <c r="CE105" s="99"/>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row>
    <row r="106" spans="1:111" ht="5.15" customHeight="1" x14ac:dyDescent="0.25">
      <c r="B106" s="221"/>
      <c r="C106" s="218"/>
      <c r="BN106" s="163"/>
      <c r="BO106" s="162"/>
      <c r="BQ106" s="169"/>
      <c r="BR106" s="99"/>
      <c r="BS106" s="118"/>
      <c r="BT106" s="99"/>
      <c r="BU106" s="143"/>
      <c r="BV106" s="99"/>
      <c r="BX106" s="146"/>
      <c r="BY106" s="146"/>
      <c r="CA106" s="149" t="str">
        <f>IF(CB106=FALSE,"",COUNTIFS($CB$19:CB106,"&lt;&gt;",$CB$19:CB106,"&lt;&gt;falsch"))</f>
        <v/>
      </c>
      <c r="CB106" s="149"/>
      <c r="CD106" s="205"/>
      <c r="CE106" s="99"/>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row>
    <row r="107" spans="1:111" ht="18" customHeight="1" x14ac:dyDescent="0.25">
      <c r="A107" s="29">
        <v>12</v>
      </c>
      <c r="B107" s="117" t="str">
        <f>VLOOKUP(A107,'Kopierhilfe TN-Daten'!$A$2:$D$31,4)</f>
        <v/>
      </c>
      <c r="C107" s="131"/>
      <c r="D107" s="189"/>
      <c r="E107" s="117"/>
      <c r="F107" s="189"/>
      <c r="G107" s="117"/>
      <c r="H107" s="189"/>
      <c r="I107" s="117"/>
      <c r="J107" s="189"/>
      <c r="K107" s="117"/>
      <c r="L107" s="189"/>
      <c r="M107" s="117"/>
      <c r="N107" s="189"/>
      <c r="O107" s="117"/>
      <c r="P107" s="189"/>
      <c r="Q107" s="117"/>
      <c r="R107" s="189"/>
      <c r="S107" s="117"/>
      <c r="T107" s="189"/>
      <c r="U107" s="117"/>
      <c r="V107" s="189"/>
      <c r="W107" s="117"/>
      <c r="X107" s="189"/>
      <c r="Y107" s="117"/>
      <c r="Z107" s="189"/>
      <c r="AA107" s="117"/>
      <c r="AB107" s="189"/>
      <c r="AC107" s="117"/>
      <c r="AD107" s="189"/>
      <c r="AE107" s="117"/>
      <c r="AF107" s="189"/>
      <c r="AG107" s="117"/>
      <c r="AH107" s="189"/>
      <c r="AI107" s="117"/>
      <c r="AJ107" s="189"/>
      <c r="AK107" s="117"/>
      <c r="AL107" s="189"/>
      <c r="AM107" s="117"/>
      <c r="AN107" s="189"/>
      <c r="AO107" s="117"/>
      <c r="AP107" s="189"/>
      <c r="AQ107" s="117"/>
      <c r="AR107" s="189"/>
      <c r="AS107" s="117"/>
      <c r="AT107" s="189"/>
      <c r="AU107" s="117"/>
      <c r="AV107" s="189"/>
      <c r="AW107" s="117"/>
      <c r="AX107" s="189"/>
      <c r="AY107" s="117"/>
      <c r="AZ107" s="189"/>
      <c r="BA107" s="117"/>
      <c r="BB107" s="189"/>
      <c r="BC107" s="117"/>
      <c r="BD107" s="189"/>
      <c r="BE107" s="117"/>
      <c r="BF107" s="189"/>
      <c r="BG107" s="131"/>
      <c r="BH107" s="105"/>
      <c r="BI107" s="105"/>
      <c r="BJ107" s="105"/>
      <c r="BK107" s="105"/>
      <c r="BL107" s="105"/>
      <c r="BM107" s="106" t="str">
        <f t="shared" ref="BM107" si="224">IF(AND(B107="",BR107&gt;0),"Bitte den Namen der Schülerin/des Schülers erfassen!","")</f>
        <v/>
      </c>
      <c r="BN107" s="162"/>
      <c r="BO107" s="162">
        <f t="shared" ref="BO107" si="225">IF(OR(BM107&lt;&gt;"",BM109&lt;&gt;"",BM111&lt;&gt;"",BM113&lt;&gt;""),1,0)</f>
        <v>0</v>
      </c>
      <c r="BQ107" s="169"/>
      <c r="BR107" s="99">
        <f>SUMPRODUCT(($D$16:$BF$16=Haushaltsjahr)*(D107:BF107&lt;&gt;"")*(D113:BF113))</f>
        <v>0</v>
      </c>
      <c r="BS107" s="118">
        <f>SUMPRODUCT(($D$16:$BF$16=Haushaltsjahr)*(D107:BF107=$BS$17)*(D113:BF113))</f>
        <v>0</v>
      </c>
      <c r="BT107" s="99">
        <f>SUMPRODUCT(($D$16:$BF$16=Haushaltsjahr)*(D107:BF107=$BT$17)*(D113:BF113))</f>
        <v>0</v>
      </c>
      <c r="BU107" s="143">
        <f t="shared" ref="BU107" si="226">IF(BR107=0,0,ROUND(BS107/BR107,4))</f>
        <v>0</v>
      </c>
      <c r="BV107" s="99">
        <f t="shared" ref="BV107" si="227">IF(BY107="ja",0,IF(BU107&gt;=60%,BS107+BT107,BS107))</f>
        <v>0</v>
      </c>
      <c r="BX107" s="148" t="str">
        <f t="shared" ref="BX107" si="228">IF(SUMPRODUCT((D107:BF107=$BS$17)*(D109:BF109="")*($D$16:$BF$16&lt;&gt;0))&gt;0,"ja",
IF(SUMPRODUCT((D107:BF107=$BT$17)*(D109:BF109="")*($D$16:$BF$16&lt;&gt;0))&gt;0,"ja","nein"))</f>
        <v>nein</v>
      </c>
      <c r="BY107" s="148" t="str">
        <f t="shared" ref="BY107" si="229">IF(SUMPRODUCT((D107:BF107=$BS$17)*(D111:BF111="")*($D$16:$BF$16&lt;&gt;0))&gt;0,"ja",
IF(SUMPRODUCT((D107:BF107=$BT$17)*(D111:BF111="")*($D$16:$BF$16&lt;&gt;0))&gt;0,"ja","nein"))</f>
        <v>nein</v>
      </c>
      <c r="CA107" s="149" t="str">
        <f>IF(CB107=FALSE,"",COUNTIFS($CB$19:CB107,"&lt;&gt;",$CB$19:CB107,"&lt;&gt;falsch"))</f>
        <v/>
      </c>
      <c r="CB107" s="149" t="b">
        <f t="shared" ref="CB107" si="230">IF(BR109&gt;0,B107,FALSE)</f>
        <v>0</v>
      </c>
      <c r="CD107" s="205" t="s">
        <v>98</v>
      </c>
      <c r="CE107" s="99"/>
      <c r="CF107" s="118">
        <f t="shared" ref="CF107:DG107" si="231">IF(CF$17="",0,SUMPRODUCT(($D107:$BF107&lt;&gt;"")*($D113:$BF113)*($D$17:$BF$17=CF$17)))</f>
        <v>0</v>
      </c>
      <c r="CG107" s="118">
        <f t="shared" si="231"/>
        <v>0</v>
      </c>
      <c r="CH107" s="118">
        <f t="shared" si="231"/>
        <v>0</v>
      </c>
      <c r="CI107" s="118">
        <f t="shared" si="231"/>
        <v>0</v>
      </c>
      <c r="CJ107" s="118">
        <f t="shared" si="231"/>
        <v>0</v>
      </c>
      <c r="CK107" s="118">
        <f t="shared" si="231"/>
        <v>0</v>
      </c>
      <c r="CL107" s="118">
        <f t="shared" si="231"/>
        <v>0</v>
      </c>
      <c r="CM107" s="118">
        <f t="shared" si="231"/>
        <v>0</v>
      </c>
      <c r="CN107" s="118">
        <f t="shared" si="231"/>
        <v>0</v>
      </c>
      <c r="CO107" s="118">
        <f t="shared" si="231"/>
        <v>0</v>
      </c>
      <c r="CP107" s="118">
        <f t="shared" si="231"/>
        <v>0</v>
      </c>
      <c r="CQ107" s="118">
        <f t="shared" si="231"/>
        <v>0</v>
      </c>
      <c r="CR107" s="118">
        <f t="shared" si="231"/>
        <v>0</v>
      </c>
      <c r="CS107" s="118">
        <f t="shared" si="231"/>
        <v>0</v>
      </c>
      <c r="CT107" s="118">
        <f t="shared" si="231"/>
        <v>0</v>
      </c>
      <c r="CU107" s="118">
        <f t="shared" si="231"/>
        <v>0</v>
      </c>
      <c r="CV107" s="118">
        <f t="shared" si="231"/>
        <v>0</v>
      </c>
      <c r="CW107" s="118">
        <f t="shared" si="231"/>
        <v>0</v>
      </c>
      <c r="CX107" s="118">
        <f t="shared" si="231"/>
        <v>0</v>
      </c>
      <c r="CY107" s="118">
        <f t="shared" si="231"/>
        <v>0</v>
      </c>
      <c r="CZ107" s="118">
        <f t="shared" si="231"/>
        <v>0</v>
      </c>
      <c r="DA107" s="118">
        <f t="shared" si="231"/>
        <v>0</v>
      </c>
      <c r="DB107" s="118">
        <f t="shared" si="231"/>
        <v>0</v>
      </c>
      <c r="DC107" s="118">
        <f t="shared" si="231"/>
        <v>0</v>
      </c>
      <c r="DD107" s="118">
        <f t="shared" si="231"/>
        <v>0</v>
      </c>
      <c r="DE107" s="118">
        <f t="shared" si="231"/>
        <v>0</v>
      </c>
      <c r="DF107" s="118">
        <f t="shared" si="231"/>
        <v>0</v>
      </c>
      <c r="DG107" s="118">
        <f t="shared" si="231"/>
        <v>0</v>
      </c>
    </row>
    <row r="108" spans="1:111" ht="2.15" customHeight="1" x14ac:dyDescent="0.25">
      <c r="A108" s="30"/>
      <c r="B108" s="131"/>
      <c r="C108" s="215"/>
      <c r="D108" s="217"/>
      <c r="E108" s="218"/>
      <c r="F108" s="217"/>
      <c r="G108" s="218"/>
      <c r="H108" s="217"/>
      <c r="I108" s="218"/>
      <c r="J108" s="217"/>
      <c r="K108" s="218"/>
      <c r="L108" s="217"/>
      <c r="M108" s="218"/>
      <c r="N108" s="217"/>
      <c r="O108" s="218"/>
      <c r="P108" s="217"/>
      <c r="Q108" s="218"/>
      <c r="R108" s="217"/>
      <c r="S108" s="218"/>
      <c r="T108" s="217"/>
      <c r="U108" s="218"/>
      <c r="V108" s="217"/>
      <c r="W108" s="218"/>
      <c r="X108" s="217"/>
      <c r="Y108" s="218"/>
      <c r="Z108" s="217"/>
      <c r="AA108" s="218"/>
      <c r="AB108" s="217"/>
      <c r="AC108" s="218"/>
      <c r="AD108" s="217"/>
      <c r="AE108" s="218"/>
      <c r="AF108" s="217"/>
      <c r="AG108" s="218"/>
      <c r="AH108" s="217"/>
      <c r="AI108" s="218"/>
      <c r="AJ108" s="217"/>
      <c r="AK108" s="218"/>
      <c r="AL108" s="217"/>
      <c r="AM108" s="218"/>
      <c r="AN108" s="217"/>
      <c r="AO108" s="218"/>
      <c r="AP108" s="217"/>
      <c r="AQ108" s="218"/>
      <c r="AR108" s="217"/>
      <c r="AS108" s="218"/>
      <c r="AT108" s="217"/>
      <c r="AU108" s="218"/>
      <c r="AV108" s="217"/>
      <c r="AW108" s="218"/>
      <c r="AX108" s="217"/>
      <c r="AY108" s="218"/>
      <c r="AZ108" s="217"/>
      <c r="BA108" s="218"/>
      <c r="BB108" s="217"/>
      <c r="BC108" s="218"/>
      <c r="BD108" s="217"/>
      <c r="BE108" s="218"/>
      <c r="BF108" s="217"/>
      <c r="BG108" s="216"/>
      <c r="BH108" s="132"/>
      <c r="BI108" s="132"/>
      <c r="BJ108" s="132"/>
      <c r="BK108" s="132"/>
      <c r="BL108" s="132"/>
      <c r="BM108" s="106"/>
      <c r="BN108" s="162"/>
      <c r="BO108" s="162">
        <f t="shared" ref="BO108" si="232">BO107</f>
        <v>0</v>
      </c>
      <c r="BQ108" s="169"/>
      <c r="BR108" s="99"/>
      <c r="BS108" s="118"/>
      <c r="BT108" s="99"/>
      <c r="BU108" s="143"/>
      <c r="BV108" s="99"/>
      <c r="BX108" s="148"/>
      <c r="BY108" s="148"/>
      <c r="CA108" s="149"/>
      <c r="CB108" s="149"/>
      <c r="CD108" s="205"/>
      <c r="CE108" s="99"/>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row>
    <row r="109" spans="1:111" ht="18" customHeight="1" x14ac:dyDescent="0.25">
      <c r="A109" s="30"/>
      <c r="B109" s="131"/>
      <c r="C109" s="215"/>
      <c r="D109" s="190"/>
      <c r="E109" s="131"/>
      <c r="F109" s="190"/>
      <c r="G109" s="131"/>
      <c r="H109" s="190"/>
      <c r="I109" s="131"/>
      <c r="J109" s="190"/>
      <c r="K109" s="131"/>
      <c r="L109" s="190"/>
      <c r="M109" s="131"/>
      <c r="N109" s="190"/>
      <c r="O109" s="131"/>
      <c r="P109" s="190"/>
      <c r="Q109" s="131"/>
      <c r="R109" s="190"/>
      <c r="S109" s="131"/>
      <c r="T109" s="190"/>
      <c r="U109" s="131"/>
      <c r="V109" s="190"/>
      <c r="W109" s="131"/>
      <c r="X109" s="190"/>
      <c r="Y109" s="131"/>
      <c r="Z109" s="190"/>
      <c r="AA109" s="131"/>
      <c r="AB109" s="190"/>
      <c r="AC109" s="131"/>
      <c r="AD109" s="190"/>
      <c r="AE109" s="131"/>
      <c r="AF109" s="190"/>
      <c r="AG109" s="131"/>
      <c r="AH109" s="190"/>
      <c r="AI109" s="131"/>
      <c r="AJ109" s="190"/>
      <c r="AK109" s="131"/>
      <c r="AL109" s="190"/>
      <c r="AM109" s="131"/>
      <c r="AN109" s="190"/>
      <c r="AO109" s="131"/>
      <c r="AP109" s="190"/>
      <c r="AQ109" s="131"/>
      <c r="AR109" s="190"/>
      <c r="AS109" s="131"/>
      <c r="AT109" s="190"/>
      <c r="AU109" s="131"/>
      <c r="AV109" s="190"/>
      <c r="AW109" s="131"/>
      <c r="AX109" s="190"/>
      <c r="AY109" s="131"/>
      <c r="AZ109" s="190"/>
      <c r="BA109" s="131"/>
      <c r="BB109" s="190"/>
      <c r="BC109" s="131"/>
      <c r="BD109" s="190"/>
      <c r="BE109" s="131"/>
      <c r="BF109" s="190"/>
      <c r="BG109" s="131"/>
      <c r="BH109" s="132"/>
      <c r="BI109" s="132"/>
      <c r="BJ109" s="132"/>
      <c r="BK109" s="132"/>
      <c r="BL109" s="132"/>
      <c r="BM109" s="106" t="str">
        <f t="shared" ref="BM109" si="233">IF(BX107="ja","Es fehlen Angaben zum Maßnahmeort!","")</f>
        <v/>
      </c>
      <c r="BN109" s="162"/>
      <c r="BO109" s="162">
        <f t="shared" ref="BO109" si="234">BO107</f>
        <v>0</v>
      </c>
      <c r="BQ109" s="170" t="s">
        <v>73</v>
      </c>
      <c r="BR109" s="99">
        <f>SUMPRODUCT(($D$16:$BF$16=Haushaltsjahr)*(D107:BF107&lt;&gt;"")*(D109:BF109=BQ109)*(D113:BF113))</f>
        <v>0</v>
      </c>
      <c r="BS109" s="118">
        <f>SUMPRODUCT(($D$16:$BF$16=Haushaltsjahr)*(D107:BF107=$BS$17)*(D109:BF109=BQ109)*(D113:BF113))</f>
        <v>0</v>
      </c>
      <c r="BT109" s="99">
        <f>SUMPRODUCT(($D$16:$BF$16=Haushaltsjahr)*(D107:BF107=$BT$17)*(D109:BF109=BQ109)*(D113:BF113))</f>
        <v>0</v>
      </c>
      <c r="BU109" s="143"/>
      <c r="BV109" s="99">
        <f t="shared" ref="BV109" si="235">IF(OR(BY107="ja",BX107="ja"),0,IF(BU107&gt;=60%,BS109+BT109,BS109))</f>
        <v>0</v>
      </c>
      <c r="BX109" s="148"/>
      <c r="BY109" s="148"/>
      <c r="CA109" s="149" t="str">
        <f>IF(CB109=FALSE,"",COUNTIFS($CB$19:CB109,"&lt;&gt;",$CB$19:CB109,"&lt;&gt;falsch"))</f>
        <v/>
      </c>
      <c r="CB109" s="149"/>
      <c r="CD109" s="205" t="s">
        <v>99</v>
      </c>
      <c r="CE109" s="99">
        <f>IF(Gesamtstunden=0,0,IF(SUM(CF109:DG109)&gt;0,1,IF(AND(BR107&gt;0,Gesamtstunden&lt;BR107),1,0)))</f>
        <v>0</v>
      </c>
      <c r="CF109" s="206">
        <f t="shared" ref="CF109:DG109" si="236">IF(CF$17="",0,IF(CF107&gt;CF$16,1,0))</f>
        <v>0</v>
      </c>
      <c r="CG109" s="206">
        <f t="shared" si="236"/>
        <v>0</v>
      </c>
      <c r="CH109" s="206">
        <f t="shared" si="236"/>
        <v>0</v>
      </c>
      <c r="CI109" s="206">
        <f t="shared" si="236"/>
        <v>0</v>
      </c>
      <c r="CJ109" s="206">
        <f t="shared" si="236"/>
        <v>0</v>
      </c>
      <c r="CK109" s="206">
        <f t="shared" si="236"/>
        <v>0</v>
      </c>
      <c r="CL109" s="206">
        <f t="shared" si="236"/>
        <v>0</v>
      </c>
      <c r="CM109" s="206">
        <f t="shared" si="236"/>
        <v>0</v>
      </c>
      <c r="CN109" s="206">
        <f t="shared" si="236"/>
        <v>0</v>
      </c>
      <c r="CO109" s="206">
        <f t="shared" si="236"/>
        <v>0</v>
      </c>
      <c r="CP109" s="206">
        <f t="shared" si="236"/>
        <v>0</v>
      </c>
      <c r="CQ109" s="206">
        <f t="shared" si="236"/>
        <v>0</v>
      </c>
      <c r="CR109" s="206">
        <f t="shared" si="236"/>
        <v>0</v>
      </c>
      <c r="CS109" s="206">
        <f t="shared" si="236"/>
        <v>0</v>
      </c>
      <c r="CT109" s="206">
        <f t="shared" si="236"/>
        <v>0</v>
      </c>
      <c r="CU109" s="206">
        <f t="shared" si="236"/>
        <v>0</v>
      </c>
      <c r="CV109" s="206">
        <f t="shared" si="236"/>
        <v>0</v>
      </c>
      <c r="CW109" s="206">
        <f t="shared" si="236"/>
        <v>0</v>
      </c>
      <c r="CX109" s="206">
        <f t="shared" si="236"/>
        <v>0</v>
      </c>
      <c r="CY109" s="206">
        <f t="shared" si="236"/>
        <v>0</v>
      </c>
      <c r="CZ109" s="206">
        <f t="shared" si="236"/>
        <v>0</v>
      </c>
      <c r="DA109" s="206">
        <f t="shared" si="236"/>
        <v>0</v>
      </c>
      <c r="DB109" s="206">
        <f t="shared" si="236"/>
        <v>0</v>
      </c>
      <c r="DC109" s="206">
        <f t="shared" si="236"/>
        <v>0</v>
      </c>
      <c r="DD109" s="206">
        <f t="shared" si="236"/>
        <v>0</v>
      </c>
      <c r="DE109" s="206">
        <f t="shared" si="236"/>
        <v>0</v>
      </c>
      <c r="DF109" s="206">
        <f t="shared" si="236"/>
        <v>0</v>
      </c>
      <c r="DG109" s="206">
        <f t="shared" si="236"/>
        <v>0</v>
      </c>
    </row>
    <row r="110" spans="1:111" ht="2.15" customHeight="1" x14ac:dyDescent="0.25">
      <c r="A110" s="30"/>
      <c r="B110" s="131"/>
      <c r="C110" s="215"/>
      <c r="D110" s="217"/>
      <c r="E110" s="218"/>
      <c r="F110" s="217"/>
      <c r="G110" s="218"/>
      <c r="H110" s="217"/>
      <c r="I110" s="218"/>
      <c r="J110" s="217"/>
      <c r="K110" s="218"/>
      <c r="L110" s="217"/>
      <c r="M110" s="218"/>
      <c r="N110" s="217"/>
      <c r="O110" s="218"/>
      <c r="P110" s="217"/>
      <c r="Q110" s="218"/>
      <c r="R110" s="217"/>
      <c r="S110" s="218"/>
      <c r="T110" s="217"/>
      <c r="U110" s="218"/>
      <c r="V110" s="217"/>
      <c r="W110" s="218"/>
      <c r="X110" s="217"/>
      <c r="Y110" s="218"/>
      <c r="Z110" s="217"/>
      <c r="AA110" s="218"/>
      <c r="AB110" s="217"/>
      <c r="AC110" s="218"/>
      <c r="AD110" s="217"/>
      <c r="AE110" s="218"/>
      <c r="AF110" s="217"/>
      <c r="AG110" s="218"/>
      <c r="AH110" s="217"/>
      <c r="AI110" s="218"/>
      <c r="AJ110" s="217"/>
      <c r="AK110" s="218"/>
      <c r="AL110" s="217"/>
      <c r="AM110" s="218"/>
      <c r="AN110" s="217"/>
      <c r="AO110" s="218"/>
      <c r="AP110" s="217"/>
      <c r="AQ110" s="218"/>
      <c r="AR110" s="217"/>
      <c r="AS110" s="218"/>
      <c r="AT110" s="217"/>
      <c r="AU110" s="218"/>
      <c r="AV110" s="217"/>
      <c r="AW110" s="218"/>
      <c r="AX110" s="217"/>
      <c r="AY110" s="218"/>
      <c r="AZ110" s="217"/>
      <c r="BA110" s="218"/>
      <c r="BB110" s="217"/>
      <c r="BC110" s="218"/>
      <c r="BD110" s="217"/>
      <c r="BE110" s="218"/>
      <c r="BF110" s="217"/>
      <c r="BG110" s="216"/>
      <c r="BH110" s="132"/>
      <c r="BI110" s="132"/>
      <c r="BJ110" s="132"/>
      <c r="BK110" s="132"/>
      <c r="BL110" s="132"/>
      <c r="BM110" s="106"/>
      <c r="BN110" s="162"/>
      <c r="BO110" s="162">
        <f t="shared" ref="BO110" si="237">BO107</f>
        <v>0</v>
      </c>
      <c r="BQ110" s="170"/>
      <c r="BR110" s="99"/>
      <c r="BS110" s="118"/>
      <c r="BT110" s="99"/>
      <c r="BU110" s="143"/>
      <c r="BV110" s="99"/>
      <c r="BX110" s="148"/>
      <c r="BY110" s="148"/>
      <c r="CA110" s="149"/>
      <c r="CB110" s="149"/>
      <c r="CD110" s="205"/>
      <c r="CE110" s="99"/>
      <c r="CF110" s="206"/>
      <c r="CG110" s="206"/>
      <c r="CH110" s="206"/>
      <c r="CI110" s="206"/>
      <c r="CJ110" s="206"/>
      <c r="CK110" s="206"/>
      <c r="CL110" s="206"/>
      <c r="CM110" s="206"/>
      <c r="CN110" s="206"/>
      <c r="CO110" s="206"/>
      <c r="CP110" s="206"/>
      <c r="CQ110" s="206"/>
      <c r="CR110" s="206"/>
      <c r="CS110" s="206"/>
      <c r="CT110" s="206"/>
      <c r="CU110" s="206"/>
      <c r="CV110" s="206"/>
      <c r="CW110" s="206"/>
      <c r="CX110" s="206"/>
      <c r="CY110" s="206"/>
      <c r="CZ110" s="206"/>
      <c r="DA110" s="206"/>
      <c r="DB110" s="206"/>
      <c r="DC110" s="206"/>
      <c r="DD110" s="206"/>
      <c r="DE110" s="206"/>
      <c r="DF110" s="206"/>
      <c r="DG110" s="206"/>
    </row>
    <row r="111" spans="1:111" ht="18" customHeight="1" x14ac:dyDescent="0.25">
      <c r="A111" s="30"/>
      <c r="B111" s="119"/>
      <c r="C111" s="215"/>
      <c r="D111" s="190"/>
      <c r="E111" s="131"/>
      <c r="F111" s="190"/>
      <c r="G111" s="131"/>
      <c r="H111" s="190"/>
      <c r="I111" s="131"/>
      <c r="J111" s="190"/>
      <c r="K111" s="131"/>
      <c r="L111" s="190"/>
      <c r="M111" s="131"/>
      <c r="N111" s="190"/>
      <c r="O111" s="131"/>
      <c r="P111" s="190"/>
      <c r="Q111" s="131"/>
      <c r="R111" s="190"/>
      <c r="S111" s="131"/>
      <c r="T111" s="190"/>
      <c r="U111" s="131"/>
      <c r="V111" s="190"/>
      <c r="W111" s="131"/>
      <c r="X111" s="190"/>
      <c r="Y111" s="131"/>
      <c r="Z111" s="190"/>
      <c r="AA111" s="131"/>
      <c r="AB111" s="190"/>
      <c r="AC111" s="131"/>
      <c r="AD111" s="190"/>
      <c r="AE111" s="131"/>
      <c r="AF111" s="190"/>
      <c r="AG111" s="131"/>
      <c r="AH111" s="190"/>
      <c r="AI111" s="131"/>
      <c r="AJ111" s="190"/>
      <c r="AK111" s="131"/>
      <c r="AL111" s="190"/>
      <c r="AM111" s="131"/>
      <c r="AN111" s="190"/>
      <c r="AO111" s="131"/>
      <c r="AP111" s="190"/>
      <c r="AQ111" s="131"/>
      <c r="AR111" s="190"/>
      <c r="AS111" s="131"/>
      <c r="AT111" s="190"/>
      <c r="AU111" s="131"/>
      <c r="AV111" s="190"/>
      <c r="AW111" s="131"/>
      <c r="AX111" s="190"/>
      <c r="AY111" s="131"/>
      <c r="AZ111" s="190"/>
      <c r="BA111" s="131"/>
      <c r="BB111" s="190"/>
      <c r="BC111" s="131"/>
      <c r="BD111" s="190"/>
      <c r="BE111" s="131"/>
      <c r="BF111" s="190"/>
      <c r="BG111" s="131"/>
      <c r="BH111" s="104" t="str">
        <f>IF(OR(Gesamtstunden=0,SUM($D$16:$BF$16)=0,B107=""),"",BR107)</f>
        <v/>
      </c>
      <c r="BI111" s="104" t="str">
        <f>IF(OR(Gesamtstunden=0,SUM($D$16:$BF$16)=0,B107=""),"",BS107)</f>
        <v/>
      </c>
      <c r="BJ111" s="108" t="str">
        <f t="shared" ref="BJ111" si="238">IF(BH111="","",IF(BH111=0,0,BU107))</f>
        <v/>
      </c>
      <c r="BK111" s="104" t="str">
        <f>IF(OR(Gesamtstunden=0,SUM($D$16:$BF$16)=0,B107=""),"",BV107)</f>
        <v/>
      </c>
      <c r="BL111" s="104" t="str">
        <f>IF(OR(Gesamtstunden=0,SUM($D$16:$BF$16)=0,B107=""),"",BV109)</f>
        <v/>
      </c>
      <c r="BM111" s="106" t="str">
        <f t="shared" ref="BM111" si="239">IF(BY107="ja","Es fehlen Angaben zum Berufsfeld!","")</f>
        <v/>
      </c>
      <c r="BN111" s="162"/>
      <c r="BO111" s="162">
        <f t="shared" ref="BO111" si="240">BO107</f>
        <v>0</v>
      </c>
      <c r="BQ111" s="169"/>
      <c r="BR111" s="99"/>
      <c r="BS111" s="118"/>
      <c r="BT111" s="99"/>
      <c r="BU111" s="143"/>
      <c r="BV111" s="99"/>
      <c r="BX111" s="148"/>
      <c r="BY111" s="148"/>
      <c r="CA111" s="149" t="str">
        <f>IF(CB111=FALSE,"",COUNTIFS($CB$19:CB111,"&lt;&gt;",$CB$19:CB111,"&lt;&gt;falsch"))</f>
        <v/>
      </c>
      <c r="CB111" s="149"/>
      <c r="CD111" s="205" t="s">
        <v>100</v>
      </c>
      <c r="CE111" s="99">
        <f>IF(Gesamtstunden=0,0,IF(SUM(CF111:DG111)&gt;0,1,IF(AND(BR107&gt;0,Gesamtstunden&gt;BR107),1,0)))</f>
        <v>0</v>
      </c>
      <c r="CF111" s="206">
        <f t="shared" ref="CF111:DG111" si="241">IF(OR($B107="",CF$17=""),0,IF(CF107&lt;CF$16,1,0))</f>
        <v>0</v>
      </c>
      <c r="CG111" s="206">
        <f t="shared" si="241"/>
        <v>0</v>
      </c>
      <c r="CH111" s="206">
        <f t="shared" si="241"/>
        <v>0</v>
      </c>
      <c r="CI111" s="206">
        <f t="shared" si="241"/>
        <v>0</v>
      </c>
      <c r="CJ111" s="206">
        <f t="shared" si="241"/>
        <v>0</v>
      </c>
      <c r="CK111" s="206">
        <f t="shared" si="241"/>
        <v>0</v>
      </c>
      <c r="CL111" s="206">
        <f t="shared" si="241"/>
        <v>0</v>
      </c>
      <c r="CM111" s="206">
        <f t="shared" si="241"/>
        <v>0</v>
      </c>
      <c r="CN111" s="206">
        <f t="shared" si="241"/>
        <v>0</v>
      </c>
      <c r="CO111" s="206">
        <f t="shared" si="241"/>
        <v>0</v>
      </c>
      <c r="CP111" s="206">
        <f t="shared" si="241"/>
        <v>0</v>
      </c>
      <c r="CQ111" s="206">
        <f t="shared" si="241"/>
        <v>0</v>
      </c>
      <c r="CR111" s="206">
        <f t="shared" si="241"/>
        <v>0</v>
      </c>
      <c r="CS111" s="206">
        <f t="shared" si="241"/>
        <v>0</v>
      </c>
      <c r="CT111" s="206">
        <f t="shared" si="241"/>
        <v>0</v>
      </c>
      <c r="CU111" s="206">
        <f t="shared" si="241"/>
        <v>0</v>
      </c>
      <c r="CV111" s="206">
        <f t="shared" si="241"/>
        <v>0</v>
      </c>
      <c r="CW111" s="206">
        <f t="shared" si="241"/>
        <v>0</v>
      </c>
      <c r="CX111" s="206">
        <f t="shared" si="241"/>
        <v>0</v>
      </c>
      <c r="CY111" s="206">
        <f t="shared" si="241"/>
        <v>0</v>
      </c>
      <c r="CZ111" s="206">
        <f t="shared" si="241"/>
        <v>0</v>
      </c>
      <c r="DA111" s="206">
        <f t="shared" si="241"/>
        <v>0</v>
      </c>
      <c r="DB111" s="206">
        <f t="shared" si="241"/>
        <v>0</v>
      </c>
      <c r="DC111" s="206">
        <f t="shared" si="241"/>
        <v>0</v>
      </c>
      <c r="DD111" s="206">
        <f t="shared" si="241"/>
        <v>0</v>
      </c>
      <c r="DE111" s="206">
        <f t="shared" si="241"/>
        <v>0</v>
      </c>
      <c r="DF111" s="206">
        <f t="shared" si="241"/>
        <v>0</v>
      </c>
      <c r="DG111" s="206">
        <f t="shared" si="241"/>
        <v>0</v>
      </c>
    </row>
    <row r="112" spans="1:111" ht="2.15" customHeight="1" x14ac:dyDescent="0.25">
      <c r="A112" s="30"/>
      <c r="B112" s="119"/>
      <c r="C112" s="215"/>
      <c r="D112" s="217"/>
      <c r="E112" s="218"/>
      <c r="F112" s="217"/>
      <c r="G112" s="218"/>
      <c r="H112" s="217"/>
      <c r="I112" s="218"/>
      <c r="J112" s="217"/>
      <c r="K112" s="218"/>
      <c r="L112" s="217"/>
      <c r="M112" s="218"/>
      <c r="N112" s="217"/>
      <c r="O112" s="218"/>
      <c r="P112" s="217"/>
      <c r="Q112" s="218"/>
      <c r="R112" s="217"/>
      <c r="S112" s="218"/>
      <c r="T112" s="217"/>
      <c r="U112" s="218"/>
      <c r="V112" s="217"/>
      <c r="W112" s="218"/>
      <c r="X112" s="217"/>
      <c r="Y112" s="218"/>
      <c r="Z112" s="217"/>
      <c r="AA112" s="218"/>
      <c r="AB112" s="217"/>
      <c r="AC112" s="218"/>
      <c r="AD112" s="217"/>
      <c r="AE112" s="218"/>
      <c r="AF112" s="217"/>
      <c r="AG112" s="218"/>
      <c r="AH112" s="217"/>
      <c r="AI112" s="218"/>
      <c r="AJ112" s="217"/>
      <c r="AK112" s="218"/>
      <c r="AL112" s="217"/>
      <c r="AM112" s="218"/>
      <c r="AN112" s="217"/>
      <c r="AO112" s="218"/>
      <c r="AP112" s="217"/>
      <c r="AQ112" s="218"/>
      <c r="AR112" s="217"/>
      <c r="AS112" s="218"/>
      <c r="AT112" s="217"/>
      <c r="AU112" s="218"/>
      <c r="AV112" s="217"/>
      <c r="AW112" s="218"/>
      <c r="AX112" s="217"/>
      <c r="AY112" s="218"/>
      <c r="AZ112" s="217"/>
      <c r="BA112" s="218"/>
      <c r="BB112" s="217"/>
      <c r="BC112" s="218"/>
      <c r="BD112" s="217"/>
      <c r="BE112" s="218"/>
      <c r="BF112" s="217"/>
      <c r="BG112" s="216"/>
      <c r="BH112" s="104"/>
      <c r="BI112" s="104"/>
      <c r="BJ112" s="108"/>
      <c r="BK112" s="104"/>
      <c r="BL112" s="104"/>
      <c r="BM112" s="106"/>
      <c r="BN112" s="162"/>
      <c r="BO112" s="162">
        <f t="shared" ref="BO112" si="242">BO107</f>
        <v>0</v>
      </c>
      <c r="BQ112" s="169"/>
      <c r="BR112" s="99"/>
      <c r="BS112" s="118"/>
      <c r="BT112" s="99"/>
      <c r="BU112" s="143"/>
      <c r="BV112" s="99"/>
      <c r="BX112" s="148"/>
      <c r="BY112" s="148"/>
      <c r="CA112" s="149"/>
      <c r="CB112" s="149"/>
      <c r="CD112" s="205"/>
      <c r="CE112" s="99"/>
      <c r="CF112" s="206"/>
      <c r="CG112" s="206"/>
      <c r="CH112" s="206"/>
      <c r="CI112" s="206"/>
      <c r="CJ112" s="206"/>
      <c r="CK112" s="206"/>
      <c r="CL112" s="206"/>
      <c r="CM112" s="206"/>
      <c r="CN112" s="206"/>
      <c r="CO112" s="206"/>
      <c r="CP112" s="206"/>
      <c r="CQ112" s="206"/>
      <c r="CR112" s="206"/>
      <c r="CS112" s="206"/>
      <c r="CT112" s="206"/>
      <c r="CU112" s="206"/>
      <c r="CV112" s="206"/>
      <c r="CW112" s="206"/>
      <c r="CX112" s="206"/>
      <c r="CY112" s="206"/>
      <c r="CZ112" s="206"/>
      <c r="DA112" s="206"/>
      <c r="DB112" s="206"/>
      <c r="DC112" s="206"/>
      <c r="DD112" s="206"/>
      <c r="DE112" s="206"/>
      <c r="DF112" s="206"/>
      <c r="DG112" s="206"/>
    </row>
    <row r="113" spans="1:111" ht="18" customHeight="1" x14ac:dyDescent="0.25">
      <c r="A113" s="31"/>
      <c r="B113" s="114"/>
      <c r="C113" s="215"/>
      <c r="D113" s="191"/>
      <c r="E113" s="219"/>
      <c r="F113" s="191"/>
      <c r="G113" s="219"/>
      <c r="H113" s="191"/>
      <c r="I113" s="219"/>
      <c r="J113" s="191"/>
      <c r="K113" s="219"/>
      <c r="L113" s="191"/>
      <c r="M113" s="219"/>
      <c r="N113" s="191"/>
      <c r="O113" s="219"/>
      <c r="P113" s="191"/>
      <c r="Q113" s="219"/>
      <c r="R113" s="191"/>
      <c r="S113" s="219"/>
      <c r="T113" s="191"/>
      <c r="U113" s="219"/>
      <c r="V113" s="191"/>
      <c r="W113" s="219"/>
      <c r="X113" s="191"/>
      <c r="Y113" s="219"/>
      <c r="Z113" s="191"/>
      <c r="AA113" s="219"/>
      <c r="AB113" s="191"/>
      <c r="AC113" s="219"/>
      <c r="AD113" s="191"/>
      <c r="AE113" s="219"/>
      <c r="AF113" s="191"/>
      <c r="AG113" s="219"/>
      <c r="AH113" s="191"/>
      <c r="AI113" s="219"/>
      <c r="AJ113" s="191"/>
      <c r="AK113" s="219"/>
      <c r="AL113" s="191"/>
      <c r="AM113" s="219"/>
      <c r="AN113" s="191"/>
      <c r="AO113" s="219"/>
      <c r="AP113" s="191"/>
      <c r="AQ113" s="219"/>
      <c r="AR113" s="191"/>
      <c r="AS113" s="219"/>
      <c r="AT113" s="191"/>
      <c r="AU113" s="219"/>
      <c r="AV113" s="191"/>
      <c r="AW113" s="219"/>
      <c r="AX113" s="191"/>
      <c r="AY113" s="219"/>
      <c r="AZ113" s="191"/>
      <c r="BA113" s="219"/>
      <c r="BB113" s="191"/>
      <c r="BC113" s="219"/>
      <c r="BD113" s="191"/>
      <c r="BE113" s="219"/>
      <c r="BF113" s="191"/>
      <c r="BG113" s="131"/>
      <c r="BH113" s="115"/>
      <c r="BI113" s="115"/>
      <c r="BJ113" s="116"/>
      <c r="BK113" s="115"/>
      <c r="BL113" s="115"/>
      <c r="BM113" s="141" t="str">
        <f t="shared" ref="BM113" si="243">IF(AND(CE109=1,CE111=0),"Bitte die max. Anzahl an Gesamtstunden bzw. Stunden pro Tag beachten!",IF(AND(CE109=0,CE111=1),"Es fehlen Angaben zu den Kursstunden!",IF(AND(CE109=1,CE111=1),"Bitte die max. Anzahl an Stunden pro Tag beachten!","")))</f>
        <v/>
      </c>
      <c r="BN113" s="162" t="str">
        <f t="shared" ref="BN113" si="244">IF(B107&lt;&gt;"",1,"")</f>
        <v/>
      </c>
      <c r="BO113" s="162">
        <f t="shared" ref="BO113" si="245">BO107</f>
        <v>0</v>
      </c>
      <c r="BQ113" s="169"/>
      <c r="BR113" s="99"/>
      <c r="BS113" s="118"/>
      <c r="BT113" s="99"/>
      <c r="BU113" s="143"/>
      <c r="BV113" s="99"/>
      <c r="BX113" s="147"/>
      <c r="BY113" s="147"/>
      <c r="CA113" s="149" t="str">
        <f>IF(CB113=FALSE,"",COUNTIFS($CB$19:CB113,"&lt;&gt;",$CB$19:CB113,"&lt;&gt;falsch"))</f>
        <v/>
      </c>
      <c r="CB113" s="149"/>
      <c r="CD113" s="205"/>
      <c r="CE113" s="99"/>
      <c r="CF113" s="206"/>
      <c r="CG113" s="206"/>
      <c r="CH113" s="206"/>
      <c r="CI113" s="206"/>
      <c r="CJ113" s="206"/>
      <c r="CK113" s="206"/>
      <c r="CL113" s="206"/>
      <c r="CM113" s="206"/>
      <c r="CN113" s="206"/>
      <c r="CO113" s="206"/>
      <c r="CP113" s="206"/>
      <c r="CQ113" s="206"/>
      <c r="CR113" s="206"/>
      <c r="CS113" s="206"/>
      <c r="CT113" s="206"/>
      <c r="CU113" s="206"/>
      <c r="CV113" s="206"/>
      <c r="CW113" s="206"/>
      <c r="CX113" s="206"/>
      <c r="CY113" s="206"/>
      <c r="CZ113" s="206"/>
      <c r="DA113" s="206"/>
      <c r="DB113" s="206"/>
      <c r="DC113" s="206"/>
      <c r="DD113" s="206"/>
      <c r="DE113" s="206"/>
      <c r="DF113" s="206"/>
      <c r="DG113" s="206"/>
    </row>
    <row r="114" spans="1:111" ht="5.15" customHeight="1" x14ac:dyDescent="0.25">
      <c r="B114" s="221"/>
      <c r="C114" s="218"/>
      <c r="BN114" s="163"/>
      <c r="BO114" s="162"/>
      <c r="BQ114" s="169"/>
      <c r="BR114" s="99"/>
      <c r="BS114" s="118"/>
      <c r="BT114" s="99"/>
      <c r="BU114" s="143"/>
      <c r="BV114" s="99"/>
      <c r="BX114" s="146"/>
      <c r="BY114" s="146"/>
      <c r="CA114" s="149" t="str">
        <f>IF(CB114=FALSE,"",COUNTIFS($CB$19:CB114,"&lt;&gt;",$CB$19:CB114,"&lt;&gt;falsch"))</f>
        <v/>
      </c>
      <c r="CB114" s="149"/>
      <c r="CD114" s="205"/>
      <c r="CE114" s="99"/>
      <c r="CF114" s="206"/>
      <c r="CG114" s="206"/>
      <c r="CH114" s="206"/>
      <c r="CI114" s="206"/>
      <c r="CJ114" s="206"/>
      <c r="CK114" s="206"/>
      <c r="CL114" s="206"/>
      <c r="CM114" s="206"/>
      <c r="CN114" s="206"/>
      <c r="CO114" s="206"/>
      <c r="CP114" s="206"/>
      <c r="CQ114" s="206"/>
      <c r="CR114" s="206"/>
      <c r="CS114" s="206"/>
      <c r="CT114" s="206"/>
      <c r="CU114" s="206"/>
      <c r="CV114" s="206"/>
      <c r="CW114" s="206"/>
      <c r="CX114" s="206"/>
      <c r="CY114" s="206"/>
      <c r="CZ114" s="206"/>
      <c r="DA114" s="206"/>
      <c r="DB114" s="206"/>
      <c r="DC114" s="206"/>
      <c r="DD114" s="206"/>
      <c r="DE114" s="206"/>
      <c r="DF114" s="206"/>
      <c r="DG114" s="206"/>
    </row>
    <row r="115" spans="1:111" ht="18" customHeight="1" x14ac:dyDescent="0.25">
      <c r="A115" s="29">
        <v>13</v>
      </c>
      <c r="B115" s="117" t="str">
        <f>VLOOKUP(A115,'Kopierhilfe TN-Daten'!$A$2:$D$31,4)</f>
        <v/>
      </c>
      <c r="C115" s="131"/>
      <c r="D115" s="189"/>
      <c r="E115" s="117"/>
      <c r="F115" s="189"/>
      <c r="G115" s="117"/>
      <c r="H115" s="189"/>
      <c r="I115" s="117"/>
      <c r="J115" s="189"/>
      <c r="K115" s="117"/>
      <c r="L115" s="189"/>
      <c r="M115" s="117"/>
      <c r="N115" s="189"/>
      <c r="O115" s="117"/>
      <c r="P115" s="189"/>
      <c r="Q115" s="117"/>
      <c r="R115" s="189"/>
      <c r="S115" s="117"/>
      <c r="T115" s="189"/>
      <c r="U115" s="117"/>
      <c r="V115" s="189"/>
      <c r="W115" s="117"/>
      <c r="X115" s="189"/>
      <c r="Y115" s="117"/>
      <c r="Z115" s="189"/>
      <c r="AA115" s="117"/>
      <c r="AB115" s="189"/>
      <c r="AC115" s="117"/>
      <c r="AD115" s="189"/>
      <c r="AE115" s="117"/>
      <c r="AF115" s="189"/>
      <c r="AG115" s="117"/>
      <c r="AH115" s="189"/>
      <c r="AI115" s="117"/>
      <c r="AJ115" s="189"/>
      <c r="AK115" s="117"/>
      <c r="AL115" s="189"/>
      <c r="AM115" s="117"/>
      <c r="AN115" s="189"/>
      <c r="AO115" s="117"/>
      <c r="AP115" s="189"/>
      <c r="AQ115" s="117"/>
      <c r="AR115" s="189"/>
      <c r="AS115" s="117"/>
      <c r="AT115" s="189"/>
      <c r="AU115" s="117"/>
      <c r="AV115" s="189"/>
      <c r="AW115" s="117"/>
      <c r="AX115" s="189"/>
      <c r="AY115" s="117"/>
      <c r="AZ115" s="189"/>
      <c r="BA115" s="117"/>
      <c r="BB115" s="189"/>
      <c r="BC115" s="117"/>
      <c r="BD115" s="189"/>
      <c r="BE115" s="117"/>
      <c r="BF115" s="189"/>
      <c r="BG115" s="131"/>
      <c r="BH115" s="105"/>
      <c r="BI115" s="105"/>
      <c r="BJ115" s="105"/>
      <c r="BK115" s="105"/>
      <c r="BL115" s="105"/>
      <c r="BM115" s="106" t="str">
        <f t="shared" ref="BM115" si="246">IF(AND(B115="",BR115&gt;0),"Bitte den Namen der Schülerin/des Schülers erfassen!","")</f>
        <v/>
      </c>
      <c r="BN115" s="162"/>
      <c r="BO115" s="162">
        <f t="shared" ref="BO115" si="247">IF(OR(BM115&lt;&gt;"",BM117&lt;&gt;"",BM119&lt;&gt;"",BM121&lt;&gt;""),1,0)</f>
        <v>0</v>
      </c>
      <c r="BQ115" s="169"/>
      <c r="BR115" s="99">
        <f>SUMPRODUCT(($D$16:$BF$16=Haushaltsjahr)*(D115:BF115&lt;&gt;"")*(D121:BF121))</f>
        <v>0</v>
      </c>
      <c r="BS115" s="118">
        <f>SUMPRODUCT(($D$16:$BF$16=Haushaltsjahr)*(D115:BF115=$BS$17)*(D121:BF121))</f>
        <v>0</v>
      </c>
      <c r="BT115" s="99">
        <f>SUMPRODUCT(($D$16:$BF$16=Haushaltsjahr)*(D115:BF115=$BT$17)*(D121:BF121))</f>
        <v>0</v>
      </c>
      <c r="BU115" s="143">
        <f t="shared" ref="BU115" si="248">IF(BR115=0,0,ROUND(BS115/BR115,4))</f>
        <v>0</v>
      </c>
      <c r="BV115" s="99">
        <f t="shared" ref="BV115" si="249">IF(BY115="ja",0,IF(BU115&gt;=60%,BS115+BT115,BS115))</f>
        <v>0</v>
      </c>
      <c r="BX115" s="148" t="str">
        <f t="shared" ref="BX115" si="250">IF(SUMPRODUCT((D115:BF115=$BS$17)*(D117:BF117="")*($D$16:$BF$16&lt;&gt;0))&gt;0,"ja",
IF(SUMPRODUCT((D115:BF115=$BT$17)*(D117:BF117="")*($D$16:$BF$16&lt;&gt;0))&gt;0,"ja","nein"))</f>
        <v>nein</v>
      </c>
      <c r="BY115" s="148" t="str">
        <f t="shared" ref="BY115" si="251">IF(SUMPRODUCT((D115:BF115=$BS$17)*(D119:BF119="")*($D$16:$BF$16&lt;&gt;0))&gt;0,"ja",
IF(SUMPRODUCT((D115:BF115=$BT$17)*(D119:BF119="")*($D$16:$BF$16&lt;&gt;0))&gt;0,"ja","nein"))</f>
        <v>nein</v>
      </c>
      <c r="CA115" s="149" t="str">
        <f>IF(CB115=FALSE,"",COUNTIFS($CB$19:CB115,"&lt;&gt;",$CB$19:CB115,"&lt;&gt;falsch"))</f>
        <v/>
      </c>
      <c r="CB115" s="149" t="b">
        <f t="shared" ref="CB115" si="252">IF(BR117&gt;0,B115,FALSE)</f>
        <v>0</v>
      </c>
      <c r="CD115" s="205" t="s">
        <v>98</v>
      </c>
      <c r="CE115" s="99"/>
      <c r="CF115" s="118">
        <f t="shared" ref="CF115:DG115" si="253">IF(CF$17="",0,SUMPRODUCT(($D115:$BF115&lt;&gt;"")*($D121:$BF121)*($D$17:$BF$17=CF$17)))</f>
        <v>0</v>
      </c>
      <c r="CG115" s="118">
        <f t="shared" si="253"/>
        <v>0</v>
      </c>
      <c r="CH115" s="118">
        <f t="shared" si="253"/>
        <v>0</v>
      </c>
      <c r="CI115" s="118">
        <f t="shared" si="253"/>
        <v>0</v>
      </c>
      <c r="CJ115" s="118">
        <f t="shared" si="253"/>
        <v>0</v>
      </c>
      <c r="CK115" s="118">
        <f t="shared" si="253"/>
        <v>0</v>
      </c>
      <c r="CL115" s="118">
        <f t="shared" si="253"/>
        <v>0</v>
      </c>
      <c r="CM115" s="118">
        <f t="shared" si="253"/>
        <v>0</v>
      </c>
      <c r="CN115" s="118">
        <f t="shared" si="253"/>
        <v>0</v>
      </c>
      <c r="CO115" s="118">
        <f t="shared" si="253"/>
        <v>0</v>
      </c>
      <c r="CP115" s="118">
        <f t="shared" si="253"/>
        <v>0</v>
      </c>
      <c r="CQ115" s="118">
        <f t="shared" si="253"/>
        <v>0</v>
      </c>
      <c r="CR115" s="118">
        <f t="shared" si="253"/>
        <v>0</v>
      </c>
      <c r="CS115" s="118">
        <f t="shared" si="253"/>
        <v>0</v>
      </c>
      <c r="CT115" s="118">
        <f t="shared" si="253"/>
        <v>0</v>
      </c>
      <c r="CU115" s="118">
        <f t="shared" si="253"/>
        <v>0</v>
      </c>
      <c r="CV115" s="118">
        <f t="shared" si="253"/>
        <v>0</v>
      </c>
      <c r="CW115" s="118">
        <f t="shared" si="253"/>
        <v>0</v>
      </c>
      <c r="CX115" s="118">
        <f t="shared" si="253"/>
        <v>0</v>
      </c>
      <c r="CY115" s="118">
        <f t="shared" si="253"/>
        <v>0</v>
      </c>
      <c r="CZ115" s="118">
        <f t="shared" si="253"/>
        <v>0</v>
      </c>
      <c r="DA115" s="118">
        <f t="shared" si="253"/>
        <v>0</v>
      </c>
      <c r="DB115" s="118">
        <f t="shared" si="253"/>
        <v>0</v>
      </c>
      <c r="DC115" s="118">
        <f t="shared" si="253"/>
        <v>0</v>
      </c>
      <c r="DD115" s="118">
        <f t="shared" si="253"/>
        <v>0</v>
      </c>
      <c r="DE115" s="118">
        <f t="shared" si="253"/>
        <v>0</v>
      </c>
      <c r="DF115" s="118">
        <f t="shared" si="253"/>
        <v>0</v>
      </c>
      <c r="DG115" s="118">
        <f t="shared" si="253"/>
        <v>0</v>
      </c>
    </row>
    <row r="116" spans="1:111" ht="2.15" customHeight="1" x14ac:dyDescent="0.25">
      <c r="A116" s="30"/>
      <c r="B116" s="131"/>
      <c r="C116" s="215"/>
      <c r="D116" s="217"/>
      <c r="E116" s="218"/>
      <c r="F116" s="217"/>
      <c r="G116" s="218"/>
      <c r="H116" s="217"/>
      <c r="I116" s="218"/>
      <c r="J116" s="217"/>
      <c r="K116" s="218"/>
      <c r="L116" s="217"/>
      <c r="M116" s="218"/>
      <c r="N116" s="217"/>
      <c r="O116" s="218"/>
      <c r="P116" s="217"/>
      <c r="Q116" s="218"/>
      <c r="R116" s="217"/>
      <c r="S116" s="218"/>
      <c r="T116" s="217"/>
      <c r="U116" s="218"/>
      <c r="V116" s="217"/>
      <c r="W116" s="218"/>
      <c r="X116" s="217"/>
      <c r="Y116" s="218"/>
      <c r="Z116" s="217"/>
      <c r="AA116" s="218"/>
      <c r="AB116" s="217"/>
      <c r="AC116" s="218"/>
      <c r="AD116" s="217"/>
      <c r="AE116" s="218"/>
      <c r="AF116" s="217"/>
      <c r="AG116" s="218"/>
      <c r="AH116" s="217"/>
      <c r="AI116" s="218"/>
      <c r="AJ116" s="217"/>
      <c r="AK116" s="218"/>
      <c r="AL116" s="217"/>
      <c r="AM116" s="218"/>
      <c r="AN116" s="217"/>
      <c r="AO116" s="218"/>
      <c r="AP116" s="217"/>
      <c r="AQ116" s="218"/>
      <c r="AR116" s="217"/>
      <c r="AS116" s="218"/>
      <c r="AT116" s="217"/>
      <c r="AU116" s="218"/>
      <c r="AV116" s="217"/>
      <c r="AW116" s="218"/>
      <c r="AX116" s="217"/>
      <c r="AY116" s="218"/>
      <c r="AZ116" s="217"/>
      <c r="BA116" s="218"/>
      <c r="BB116" s="217"/>
      <c r="BC116" s="218"/>
      <c r="BD116" s="217"/>
      <c r="BE116" s="218"/>
      <c r="BF116" s="217"/>
      <c r="BG116" s="216"/>
      <c r="BH116" s="132"/>
      <c r="BI116" s="132"/>
      <c r="BJ116" s="132"/>
      <c r="BK116" s="132"/>
      <c r="BL116" s="132"/>
      <c r="BM116" s="106"/>
      <c r="BN116" s="162"/>
      <c r="BO116" s="162">
        <f t="shared" ref="BO116" si="254">BO115</f>
        <v>0</v>
      </c>
      <c r="BQ116" s="169"/>
      <c r="BR116" s="99"/>
      <c r="BS116" s="118"/>
      <c r="BT116" s="99"/>
      <c r="BU116" s="143"/>
      <c r="BV116" s="99"/>
      <c r="BX116" s="148"/>
      <c r="BY116" s="148"/>
      <c r="CA116" s="149"/>
      <c r="CB116" s="149"/>
      <c r="CD116" s="205"/>
      <c r="CE116" s="99"/>
      <c r="CF116" s="118"/>
      <c r="CG116" s="118"/>
      <c r="CH116" s="118"/>
      <c r="CI116" s="118"/>
      <c r="CJ116" s="118"/>
      <c r="CK116" s="118"/>
      <c r="CL116" s="118"/>
      <c r="CM116" s="118"/>
      <c r="CN116" s="118"/>
      <c r="CO116" s="118"/>
      <c r="CP116" s="118"/>
      <c r="CQ116" s="118"/>
      <c r="CR116" s="118"/>
      <c r="CS116" s="118"/>
      <c r="CT116" s="118"/>
      <c r="CU116" s="118"/>
      <c r="CV116" s="118"/>
      <c r="CW116" s="118"/>
      <c r="CX116" s="118"/>
      <c r="CY116" s="118"/>
      <c r="CZ116" s="118"/>
      <c r="DA116" s="118"/>
      <c r="DB116" s="118"/>
      <c r="DC116" s="118"/>
      <c r="DD116" s="118"/>
      <c r="DE116" s="118"/>
      <c r="DF116" s="118"/>
      <c r="DG116" s="118"/>
    </row>
    <row r="117" spans="1:111" ht="18" customHeight="1" x14ac:dyDescent="0.25">
      <c r="A117" s="30"/>
      <c r="B117" s="131"/>
      <c r="C117" s="215"/>
      <c r="D117" s="190"/>
      <c r="E117" s="131"/>
      <c r="F117" s="190"/>
      <c r="G117" s="131"/>
      <c r="H117" s="190"/>
      <c r="I117" s="131"/>
      <c r="J117" s="190"/>
      <c r="K117" s="131"/>
      <c r="L117" s="190"/>
      <c r="M117" s="131"/>
      <c r="N117" s="190"/>
      <c r="O117" s="131"/>
      <c r="P117" s="190"/>
      <c r="Q117" s="131"/>
      <c r="R117" s="190"/>
      <c r="S117" s="131"/>
      <c r="T117" s="190"/>
      <c r="U117" s="131"/>
      <c r="V117" s="190"/>
      <c r="W117" s="131"/>
      <c r="X117" s="190"/>
      <c r="Y117" s="131"/>
      <c r="Z117" s="190"/>
      <c r="AA117" s="131"/>
      <c r="AB117" s="190"/>
      <c r="AC117" s="131"/>
      <c r="AD117" s="190"/>
      <c r="AE117" s="131"/>
      <c r="AF117" s="190"/>
      <c r="AG117" s="131"/>
      <c r="AH117" s="190"/>
      <c r="AI117" s="131"/>
      <c r="AJ117" s="190"/>
      <c r="AK117" s="131"/>
      <c r="AL117" s="190"/>
      <c r="AM117" s="131"/>
      <c r="AN117" s="190"/>
      <c r="AO117" s="131"/>
      <c r="AP117" s="190"/>
      <c r="AQ117" s="131"/>
      <c r="AR117" s="190"/>
      <c r="AS117" s="131"/>
      <c r="AT117" s="190"/>
      <c r="AU117" s="131"/>
      <c r="AV117" s="190"/>
      <c r="AW117" s="131"/>
      <c r="AX117" s="190"/>
      <c r="AY117" s="131"/>
      <c r="AZ117" s="190"/>
      <c r="BA117" s="131"/>
      <c r="BB117" s="190"/>
      <c r="BC117" s="131"/>
      <c r="BD117" s="190"/>
      <c r="BE117" s="131"/>
      <c r="BF117" s="190"/>
      <c r="BG117" s="131"/>
      <c r="BH117" s="132"/>
      <c r="BI117" s="132"/>
      <c r="BJ117" s="132"/>
      <c r="BK117" s="132"/>
      <c r="BL117" s="132"/>
      <c r="BM117" s="106" t="str">
        <f t="shared" ref="BM117" si="255">IF(BX115="ja","Es fehlen Angaben zum Maßnahmeort!","")</f>
        <v/>
      </c>
      <c r="BN117" s="162"/>
      <c r="BO117" s="162">
        <f t="shared" ref="BO117" si="256">BO115</f>
        <v>0</v>
      </c>
      <c r="BQ117" s="170" t="s">
        <v>73</v>
      </c>
      <c r="BR117" s="99">
        <f>SUMPRODUCT(($D$16:$BF$16=Haushaltsjahr)*(D115:BF115&lt;&gt;"")*(D117:BF117=BQ117)*(D121:BF121))</f>
        <v>0</v>
      </c>
      <c r="BS117" s="118">
        <f>SUMPRODUCT(($D$16:$BF$16=Haushaltsjahr)*(D115:BF115=$BS$17)*(D117:BF117=BQ117)*(D121:BF121))</f>
        <v>0</v>
      </c>
      <c r="BT117" s="99">
        <f>SUMPRODUCT(($D$16:$BF$16=Haushaltsjahr)*(D115:BF115=$BT$17)*(D117:BF117=BQ117)*(D121:BF121))</f>
        <v>0</v>
      </c>
      <c r="BU117" s="143"/>
      <c r="BV117" s="99">
        <f t="shared" ref="BV117" si="257">IF(OR(BY115="ja",BX115="ja"),0,IF(BU115&gt;=60%,BS117+BT117,BS117))</f>
        <v>0</v>
      </c>
      <c r="BX117" s="148"/>
      <c r="BY117" s="148"/>
      <c r="CA117" s="149" t="str">
        <f>IF(CB117=FALSE,"",COUNTIFS($CB$19:CB117,"&lt;&gt;",$CB$19:CB117,"&lt;&gt;falsch"))</f>
        <v/>
      </c>
      <c r="CB117" s="149"/>
      <c r="CD117" s="205" t="s">
        <v>99</v>
      </c>
      <c r="CE117" s="99">
        <f>IF(Gesamtstunden=0,0,IF(SUM(CF117:DG117)&gt;0,1,IF(AND(BR115&gt;0,Gesamtstunden&lt;BR115),1,0)))</f>
        <v>0</v>
      </c>
      <c r="CF117" s="206">
        <f t="shared" ref="CF117:DG117" si="258">IF(CF$17="",0,IF(CF115&gt;CF$16,1,0))</f>
        <v>0</v>
      </c>
      <c r="CG117" s="206">
        <f t="shared" si="258"/>
        <v>0</v>
      </c>
      <c r="CH117" s="206">
        <f t="shared" si="258"/>
        <v>0</v>
      </c>
      <c r="CI117" s="206">
        <f t="shared" si="258"/>
        <v>0</v>
      </c>
      <c r="CJ117" s="206">
        <f t="shared" si="258"/>
        <v>0</v>
      </c>
      <c r="CK117" s="206">
        <f t="shared" si="258"/>
        <v>0</v>
      </c>
      <c r="CL117" s="206">
        <f t="shared" si="258"/>
        <v>0</v>
      </c>
      <c r="CM117" s="206">
        <f t="shared" si="258"/>
        <v>0</v>
      </c>
      <c r="CN117" s="206">
        <f t="shared" si="258"/>
        <v>0</v>
      </c>
      <c r="CO117" s="206">
        <f t="shared" si="258"/>
        <v>0</v>
      </c>
      <c r="CP117" s="206">
        <f t="shared" si="258"/>
        <v>0</v>
      </c>
      <c r="CQ117" s="206">
        <f t="shared" si="258"/>
        <v>0</v>
      </c>
      <c r="CR117" s="206">
        <f t="shared" si="258"/>
        <v>0</v>
      </c>
      <c r="CS117" s="206">
        <f t="shared" si="258"/>
        <v>0</v>
      </c>
      <c r="CT117" s="206">
        <f t="shared" si="258"/>
        <v>0</v>
      </c>
      <c r="CU117" s="206">
        <f t="shared" si="258"/>
        <v>0</v>
      </c>
      <c r="CV117" s="206">
        <f t="shared" si="258"/>
        <v>0</v>
      </c>
      <c r="CW117" s="206">
        <f t="shared" si="258"/>
        <v>0</v>
      </c>
      <c r="CX117" s="206">
        <f t="shared" si="258"/>
        <v>0</v>
      </c>
      <c r="CY117" s="206">
        <f t="shared" si="258"/>
        <v>0</v>
      </c>
      <c r="CZ117" s="206">
        <f t="shared" si="258"/>
        <v>0</v>
      </c>
      <c r="DA117" s="206">
        <f t="shared" si="258"/>
        <v>0</v>
      </c>
      <c r="DB117" s="206">
        <f t="shared" si="258"/>
        <v>0</v>
      </c>
      <c r="DC117" s="206">
        <f t="shared" si="258"/>
        <v>0</v>
      </c>
      <c r="DD117" s="206">
        <f t="shared" si="258"/>
        <v>0</v>
      </c>
      <c r="DE117" s="206">
        <f t="shared" si="258"/>
        <v>0</v>
      </c>
      <c r="DF117" s="206">
        <f t="shared" si="258"/>
        <v>0</v>
      </c>
      <c r="DG117" s="206">
        <f t="shared" si="258"/>
        <v>0</v>
      </c>
    </row>
    <row r="118" spans="1:111" ht="2.15" customHeight="1" x14ac:dyDescent="0.25">
      <c r="A118" s="30"/>
      <c r="B118" s="131"/>
      <c r="C118" s="215"/>
      <c r="D118" s="217"/>
      <c r="E118" s="218"/>
      <c r="F118" s="217"/>
      <c r="G118" s="218"/>
      <c r="H118" s="217"/>
      <c r="I118" s="218"/>
      <c r="J118" s="217"/>
      <c r="K118" s="218"/>
      <c r="L118" s="217"/>
      <c r="M118" s="218"/>
      <c r="N118" s="217"/>
      <c r="O118" s="218"/>
      <c r="P118" s="217"/>
      <c r="Q118" s="218"/>
      <c r="R118" s="217"/>
      <c r="S118" s="218"/>
      <c r="T118" s="217"/>
      <c r="U118" s="218"/>
      <c r="V118" s="217"/>
      <c r="W118" s="218"/>
      <c r="X118" s="217"/>
      <c r="Y118" s="218"/>
      <c r="Z118" s="217"/>
      <c r="AA118" s="218"/>
      <c r="AB118" s="217"/>
      <c r="AC118" s="218"/>
      <c r="AD118" s="217"/>
      <c r="AE118" s="218"/>
      <c r="AF118" s="217"/>
      <c r="AG118" s="218"/>
      <c r="AH118" s="217"/>
      <c r="AI118" s="218"/>
      <c r="AJ118" s="217"/>
      <c r="AK118" s="218"/>
      <c r="AL118" s="217"/>
      <c r="AM118" s="218"/>
      <c r="AN118" s="217"/>
      <c r="AO118" s="218"/>
      <c r="AP118" s="217"/>
      <c r="AQ118" s="218"/>
      <c r="AR118" s="217"/>
      <c r="AS118" s="218"/>
      <c r="AT118" s="217"/>
      <c r="AU118" s="218"/>
      <c r="AV118" s="217"/>
      <c r="AW118" s="218"/>
      <c r="AX118" s="217"/>
      <c r="AY118" s="218"/>
      <c r="AZ118" s="217"/>
      <c r="BA118" s="218"/>
      <c r="BB118" s="217"/>
      <c r="BC118" s="218"/>
      <c r="BD118" s="217"/>
      <c r="BE118" s="218"/>
      <c r="BF118" s="217"/>
      <c r="BG118" s="216"/>
      <c r="BH118" s="132"/>
      <c r="BI118" s="132"/>
      <c r="BJ118" s="132"/>
      <c r="BK118" s="132"/>
      <c r="BL118" s="132"/>
      <c r="BM118" s="106"/>
      <c r="BN118" s="162"/>
      <c r="BO118" s="162">
        <f t="shared" ref="BO118" si="259">BO115</f>
        <v>0</v>
      </c>
      <c r="BQ118" s="170"/>
      <c r="BR118" s="99"/>
      <c r="BS118" s="118"/>
      <c r="BT118" s="99"/>
      <c r="BU118" s="143"/>
      <c r="BV118" s="99"/>
      <c r="BX118" s="148"/>
      <c r="BY118" s="148"/>
      <c r="CA118" s="149"/>
      <c r="CB118" s="149"/>
      <c r="CD118" s="205"/>
      <c r="CE118" s="99"/>
      <c r="CF118" s="206"/>
      <c r="CG118" s="206"/>
      <c r="CH118" s="206"/>
      <c r="CI118" s="206"/>
      <c r="CJ118" s="206"/>
      <c r="CK118" s="206"/>
      <c r="CL118" s="206"/>
      <c r="CM118" s="206"/>
      <c r="CN118" s="206"/>
      <c r="CO118" s="206"/>
      <c r="CP118" s="206"/>
      <c r="CQ118" s="206"/>
      <c r="CR118" s="206"/>
      <c r="CS118" s="206"/>
      <c r="CT118" s="206"/>
      <c r="CU118" s="206"/>
      <c r="CV118" s="206"/>
      <c r="CW118" s="206"/>
      <c r="CX118" s="206"/>
      <c r="CY118" s="206"/>
      <c r="CZ118" s="206"/>
      <c r="DA118" s="206"/>
      <c r="DB118" s="206"/>
      <c r="DC118" s="206"/>
      <c r="DD118" s="206"/>
      <c r="DE118" s="206"/>
      <c r="DF118" s="206"/>
      <c r="DG118" s="206"/>
    </row>
    <row r="119" spans="1:111" ht="18" customHeight="1" x14ac:dyDescent="0.25">
      <c r="A119" s="30"/>
      <c r="B119" s="119"/>
      <c r="C119" s="215"/>
      <c r="D119" s="190"/>
      <c r="E119" s="131"/>
      <c r="F119" s="190"/>
      <c r="G119" s="131"/>
      <c r="H119" s="190"/>
      <c r="I119" s="131"/>
      <c r="J119" s="190"/>
      <c r="K119" s="131"/>
      <c r="L119" s="190"/>
      <c r="M119" s="131"/>
      <c r="N119" s="190"/>
      <c r="O119" s="131"/>
      <c r="P119" s="190"/>
      <c r="Q119" s="131"/>
      <c r="R119" s="190"/>
      <c r="S119" s="131"/>
      <c r="T119" s="190"/>
      <c r="U119" s="131"/>
      <c r="V119" s="190"/>
      <c r="W119" s="131"/>
      <c r="X119" s="190"/>
      <c r="Y119" s="131"/>
      <c r="Z119" s="190"/>
      <c r="AA119" s="131"/>
      <c r="AB119" s="190"/>
      <c r="AC119" s="131"/>
      <c r="AD119" s="190"/>
      <c r="AE119" s="131"/>
      <c r="AF119" s="190"/>
      <c r="AG119" s="131"/>
      <c r="AH119" s="190"/>
      <c r="AI119" s="131"/>
      <c r="AJ119" s="190"/>
      <c r="AK119" s="131"/>
      <c r="AL119" s="190"/>
      <c r="AM119" s="131"/>
      <c r="AN119" s="190"/>
      <c r="AO119" s="131"/>
      <c r="AP119" s="190"/>
      <c r="AQ119" s="131"/>
      <c r="AR119" s="190"/>
      <c r="AS119" s="131"/>
      <c r="AT119" s="190"/>
      <c r="AU119" s="131"/>
      <c r="AV119" s="190"/>
      <c r="AW119" s="131"/>
      <c r="AX119" s="190"/>
      <c r="AY119" s="131"/>
      <c r="AZ119" s="190"/>
      <c r="BA119" s="131"/>
      <c r="BB119" s="190"/>
      <c r="BC119" s="131"/>
      <c r="BD119" s="190"/>
      <c r="BE119" s="131"/>
      <c r="BF119" s="190"/>
      <c r="BG119" s="131"/>
      <c r="BH119" s="104" t="str">
        <f>IF(OR(Gesamtstunden=0,SUM($D$16:$BF$16)=0,B115=""),"",BR115)</f>
        <v/>
      </c>
      <c r="BI119" s="104" t="str">
        <f>IF(OR(Gesamtstunden=0,SUM($D$16:$BF$16)=0,B115=""),"",BS115)</f>
        <v/>
      </c>
      <c r="BJ119" s="108" t="str">
        <f t="shared" ref="BJ119" si="260">IF(BH119="","",IF(BH119=0,0,BU115))</f>
        <v/>
      </c>
      <c r="BK119" s="104" t="str">
        <f>IF(OR(Gesamtstunden=0,SUM($D$16:$BF$16)=0,B115=""),"",BV115)</f>
        <v/>
      </c>
      <c r="BL119" s="104" t="str">
        <f>IF(OR(Gesamtstunden=0,SUM($D$16:$BF$16)=0,B115=""),"",BV117)</f>
        <v/>
      </c>
      <c r="BM119" s="106" t="str">
        <f t="shared" ref="BM119" si="261">IF(BY115="ja","Es fehlen Angaben zum Berufsfeld!","")</f>
        <v/>
      </c>
      <c r="BN119" s="162"/>
      <c r="BO119" s="162">
        <f t="shared" ref="BO119" si="262">BO115</f>
        <v>0</v>
      </c>
      <c r="BQ119" s="169"/>
      <c r="BR119" s="99"/>
      <c r="BS119" s="118"/>
      <c r="BT119" s="99"/>
      <c r="BU119" s="143"/>
      <c r="BV119" s="99"/>
      <c r="BX119" s="148"/>
      <c r="BY119" s="148"/>
      <c r="CA119" s="149" t="str">
        <f>IF(CB119=FALSE,"",COUNTIFS($CB$19:CB119,"&lt;&gt;",$CB$19:CB119,"&lt;&gt;falsch"))</f>
        <v/>
      </c>
      <c r="CB119" s="149"/>
      <c r="CD119" s="205" t="s">
        <v>100</v>
      </c>
      <c r="CE119" s="99">
        <f>IF(Gesamtstunden=0,0,IF(SUM(CF119:DG119)&gt;0,1,IF(AND(BR115&gt;0,Gesamtstunden&gt;BR115),1,0)))</f>
        <v>0</v>
      </c>
      <c r="CF119" s="206">
        <f t="shared" ref="CF119:DG119" si="263">IF(OR($B115="",CF$17=""),0,IF(CF115&lt;CF$16,1,0))</f>
        <v>0</v>
      </c>
      <c r="CG119" s="206">
        <f t="shared" si="263"/>
        <v>0</v>
      </c>
      <c r="CH119" s="206">
        <f t="shared" si="263"/>
        <v>0</v>
      </c>
      <c r="CI119" s="206">
        <f t="shared" si="263"/>
        <v>0</v>
      </c>
      <c r="CJ119" s="206">
        <f t="shared" si="263"/>
        <v>0</v>
      </c>
      <c r="CK119" s="206">
        <f t="shared" si="263"/>
        <v>0</v>
      </c>
      <c r="CL119" s="206">
        <f t="shared" si="263"/>
        <v>0</v>
      </c>
      <c r="CM119" s="206">
        <f t="shared" si="263"/>
        <v>0</v>
      </c>
      <c r="CN119" s="206">
        <f t="shared" si="263"/>
        <v>0</v>
      </c>
      <c r="CO119" s="206">
        <f t="shared" si="263"/>
        <v>0</v>
      </c>
      <c r="CP119" s="206">
        <f t="shared" si="263"/>
        <v>0</v>
      </c>
      <c r="CQ119" s="206">
        <f t="shared" si="263"/>
        <v>0</v>
      </c>
      <c r="CR119" s="206">
        <f t="shared" si="263"/>
        <v>0</v>
      </c>
      <c r="CS119" s="206">
        <f t="shared" si="263"/>
        <v>0</v>
      </c>
      <c r="CT119" s="206">
        <f t="shared" si="263"/>
        <v>0</v>
      </c>
      <c r="CU119" s="206">
        <f t="shared" si="263"/>
        <v>0</v>
      </c>
      <c r="CV119" s="206">
        <f t="shared" si="263"/>
        <v>0</v>
      </c>
      <c r="CW119" s="206">
        <f t="shared" si="263"/>
        <v>0</v>
      </c>
      <c r="CX119" s="206">
        <f t="shared" si="263"/>
        <v>0</v>
      </c>
      <c r="CY119" s="206">
        <f t="shared" si="263"/>
        <v>0</v>
      </c>
      <c r="CZ119" s="206">
        <f t="shared" si="263"/>
        <v>0</v>
      </c>
      <c r="DA119" s="206">
        <f t="shared" si="263"/>
        <v>0</v>
      </c>
      <c r="DB119" s="206">
        <f t="shared" si="263"/>
        <v>0</v>
      </c>
      <c r="DC119" s="206">
        <f t="shared" si="263"/>
        <v>0</v>
      </c>
      <c r="DD119" s="206">
        <f t="shared" si="263"/>
        <v>0</v>
      </c>
      <c r="DE119" s="206">
        <f t="shared" si="263"/>
        <v>0</v>
      </c>
      <c r="DF119" s="206">
        <f t="shared" si="263"/>
        <v>0</v>
      </c>
      <c r="DG119" s="206">
        <f t="shared" si="263"/>
        <v>0</v>
      </c>
    </row>
    <row r="120" spans="1:111" ht="2.15" customHeight="1" x14ac:dyDescent="0.25">
      <c r="A120" s="30"/>
      <c r="B120" s="119"/>
      <c r="C120" s="215"/>
      <c r="D120" s="217"/>
      <c r="E120" s="218"/>
      <c r="F120" s="217"/>
      <c r="G120" s="218"/>
      <c r="H120" s="217"/>
      <c r="I120" s="218"/>
      <c r="J120" s="217"/>
      <c r="K120" s="218"/>
      <c r="L120" s="217"/>
      <c r="M120" s="218"/>
      <c r="N120" s="217"/>
      <c r="O120" s="218"/>
      <c r="P120" s="217"/>
      <c r="Q120" s="218"/>
      <c r="R120" s="217"/>
      <c r="S120" s="218"/>
      <c r="T120" s="217"/>
      <c r="U120" s="218"/>
      <c r="V120" s="217"/>
      <c r="W120" s="218"/>
      <c r="X120" s="217"/>
      <c r="Y120" s="218"/>
      <c r="Z120" s="217"/>
      <c r="AA120" s="218"/>
      <c r="AB120" s="217"/>
      <c r="AC120" s="218"/>
      <c r="AD120" s="217"/>
      <c r="AE120" s="218"/>
      <c r="AF120" s="217"/>
      <c r="AG120" s="218"/>
      <c r="AH120" s="217"/>
      <c r="AI120" s="218"/>
      <c r="AJ120" s="217"/>
      <c r="AK120" s="218"/>
      <c r="AL120" s="217"/>
      <c r="AM120" s="218"/>
      <c r="AN120" s="217"/>
      <c r="AO120" s="218"/>
      <c r="AP120" s="217"/>
      <c r="AQ120" s="218"/>
      <c r="AR120" s="217"/>
      <c r="AS120" s="218"/>
      <c r="AT120" s="217"/>
      <c r="AU120" s="218"/>
      <c r="AV120" s="217"/>
      <c r="AW120" s="218"/>
      <c r="AX120" s="217"/>
      <c r="AY120" s="218"/>
      <c r="AZ120" s="217"/>
      <c r="BA120" s="218"/>
      <c r="BB120" s="217"/>
      <c r="BC120" s="218"/>
      <c r="BD120" s="217"/>
      <c r="BE120" s="218"/>
      <c r="BF120" s="217"/>
      <c r="BG120" s="216"/>
      <c r="BH120" s="104"/>
      <c r="BI120" s="104"/>
      <c r="BJ120" s="108"/>
      <c r="BK120" s="104"/>
      <c r="BL120" s="104"/>
      <c r="BM120" s="106"/>
      <c r="BN120" s="162"/>
      <c r="BO120" s="162">
        <f t="shared" ref="BO120" si="264">BO115</f>
        <v>0</v>
      </c>
      <c r="BQ120" s="169"/>
      <c r="BR120" s="99"/>
      <c r="BS120" s="118"/>
      <c r="BT120" s="99"/>
      <c r="BU120" s="143"/>
      <c r="BV120" s="99"/>
      <c r="BX120" s="148"/>
      <c r="BY120" s="148"/>
      <c r="CA120" s="149"/>
      <c r="CB120" s="149"/>
      <c r="CD120" s="205"/>
      <c r="CE120" s="99"/>
      <c r="CF120" s="206"/>
      <c r="CG120" s="206"/>
      <c r="CH120" s="206"/>
      <c r="CI120" s="206"/>
      <c r="CJ120" s="206"/>
      <c r="CK120" s="206"/>
      <c r="CL120" s="206"/>
      <c r="CM120" s="206"/>
      <c r="CN120" s="206"/>
      <c r="CO120" s="206"/>
      <c r="CP120" s="206"/>
      <c r="CQ120" s="206"/>
      <c r="CR120" s="206"/>
      <c r="CS120" s="206"/>
      <c r="CT120" s="206"/>
      <c r="CU120" s="206"/>
      <c r="CV120" s="206"/>
      <c r="CW120" s="206"/>
      <c r="CX120" s="206"/>
      <c r="CY120" s="206"/>
      <c r="CZ120" s="206"/>
      <c r="DA120" s="206"/>
      <c r="DB120" s="206"/>
      <c r="DC120" s="206"/>
      <c r="DD120" s="206"/>
      <c r="DE120" s="206"/>
      <c r="DF120" s="206"/>
      <c r="DG120" s="206"/>
    </row>
    <row r="121" spans="1:111" ht="18" customHeight="1" x14ac:dyDescent="0.25">
      <c r="A121" s="31"/>
      <c r="B121" s="114"/>
      <c r="C121" s="215"/>
      <c r="D121" s="191"/>
      <c r="E121" s="219"/>
      <c r="F121" s="191"/>
      <c r="G121" s="219"/>
      <c r="H121" s="191"/>
      <c r="I121" s="219"/>
      <c r="J121" s="191"/>
      <c r="K121" s="219"/>
      <c r="L121" s="191"/>
      <c r="M121" s="219"/>
      <c r="N121" s="191"/>
      <c r="O121" s="219"/>
      <c r="P121" s="191"/>
      <c r="Q121" s="219"/>
      <c r="R121" s="191"/>
      <c r="S121" s="219"/>
      <c r="T121" s="191"/>
      <c r="U121" s="219"/>
      <c r="V121" s="191"/>
      <c r="W121" s="219"/>
      <c r="X121" s="191"/>
      <c r="Y121" s="219"/>
      <c r="Z121" s="191"/>
      <c r="AA121" s="219"/>
      <c r="AB121" s="191"/>
      <c r="AC121" s="219"/>
      <c r="AD121" s="191"/>
      <c r="AE121" s="219"/>
      <c r="AF121" s="191"/>
      <c r="AG121" s="219"/>
      <c r="AH121" s="191"/>
      <c r="AI121" s="219"/>
      <c r="AJ121" s="191"/>
      <c r="AK121" s="219"/>
      <c r="AL121" s="191"/>
      <c r="AM121" s="219"/>
      <c r="AN121" s="191"/>
      <c r="AO121" s="219"/>
      <c r="AP121" s="191"/>
      <c r="AQ121" s="219"/>
      <c r="AR121" s="191"/>
      <c r="AS121" s="219"/>
      <c r="AT121" s="191"/>
      <c r="AU121" s="219"/>
      <c r="AV121" s="191"/>
      <c r="AW121" s="219"/>
      <c r="AX121" s="191"/>
      <c r="AY121" s="219"/>
      <c r="AZ121" s="191"/>
      <c r="BA121" s="219"/>
      <c r="BB121" s="191"/>
      <c r="BC121" s="219"/>
      <c r="BD121" s="191"/>
      <c r="BE121" s="219"/>
      <c r="BF121" s="191"/>
      <c r="BG121" s="131"/>
      <c r="BH121" s="115"/>
      <c r="BI121" s="115"/>
      <c r="BJ121" s="116"/>
      <c r="BK121" s="115"/>
      <c r="BL121" s="115"/>
      <c r="BM121" s="141" t="str">
        <f t="shared" ref="BM121" si="265">IF(AND(CE117=1,CE119=0),"Bitte die max. Anzahl an Gesamtstunden bzw. Stunden pro Tag beachten!",IF(AND(CE117=0,CE119=1),"Es fehlen Angaben zu den Kursstunden!",IF(AND(CE117=1,CE119=1),"Bitte die max. Anzahl an Stunden pro Tag beachten!","")))</f>
        <v/>
      </c>
      <c r="BN121" s="162" t="str">
        <f t="shared" ref="BN121" si="266">IF(B115&lt;&gt;"",1,"")</f>
        <v/>
      </c>
      <c r="BO121" s="162">
        <f t="shared" ref="BO121" si="267">BO115</f>
        <v>0</v>
      </c>
      <c r="BQ121" s="169"/>
      <c r="BR121" s="99"/>
      <c r="BS121" s="118"/>
      <c r="BT121" s="99"/>
      <c r="BU121" s="143"/>
      <c r="BV121" s="99"/>
      <c r="BX121" s="147"/>
      <c r="BY121" s="147"/>
      <c r="CA121" s="149" t="str">
        <f>IF(CB121=FALSE,"",COUNTIFS($CB$19:CB121,"&lt;&gt;",$CB$19:CB121,"&lt;&gt;falsch"))</f>
        <v/>
      </c>
      <c r="CB121" s="149"/>
      <c r="CD121" s="205"/>
      <c r="CE121" s="99"/>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row>
    <row r="122" spans="1:111" ht="5.15" customHeight="1" x14ac:dyDescent="0.25">
      <c r="B122" s="221"/>
      <c r="C122" s="218"/>
      <c r="BN122" s="163"/>
      <c r="BO122" s="162"/>
      <c r="BQ122" s="169"/>
      <c r="BR122" s="99"/>
      <c r="BS122" s="118"/>
      <c r="BT122" s="99"/>
      <c r="BU122" s="143"/>
      <c r="BV122" s="99"/>
      <c r="BX122" s="146"/>
      <c r="BY122" s="146"/>
      <c r="CA122" s="149" t="str">
        <f>IF(CB122=FALSE,"",COUNTIFS($CB$19:CB122,"&lt;&gt;",$CB$19:CB122,"&lt;&gt;falsch"))</f>
        <v/>
      </c>
      <c r="CB122" s="149"/>
      <c r="CD122" s="205"/>
      <c r="CE122" s="99"/>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row>
    <row r="123" spans="1:111" ht="18" customHeight="1" x14ac:dyDescent="0.25">
      <c r="A123" s="29">
        <v>14</v>
      </c>
      <c r="B123" s="117" t="str">
        <f>VLOOKUP(A123,'Kopierhilfe TN-Daten'!$A$2:$D$31,4)</f>
        <v/>
      </c>
      <c r="C123" s="131"/>
      <c r="D123" s="189"/>
      <c r="E123" s="117"/>
      <c r="F123" s="189"/>
      <c r="G123" s="117"/>
      <c r="H123" s="189"/>
      <c r="I123" s="117"/>
      <c r="J123" s="189"/>
      <c r="K123" s="117"/>
      <c r="L123" s="189"/>
      <c r="M123" s="117"/>
      <c r="N123" s="189"/>
      <c r="O123" s="117"/>
      <c r="P123" s="189"/>
      <c r="Q123" s="117"/>
      <c r="R123" s="189"/>
      <c r="S123" s="117"/>
      <c r="T123" s="189"/>
      <c r="U123" s="117"/>
      <c r="V123" s="189"/>
      <c r="W123" s="117"/>
      <c r="X123" s="189"/>
      <c r="Y123" s="117"/>
      <c r="Z123" s="189"/>
      <c r="AA123" s="117"/>
      <c r="AB123" s="189"/>
      <c r="AC123" s="117"/>
      <c r="AD123" s="189"/>
      <c r="AE123" s="117"/>
      <c r="AF123" s="189"/>
      <c r="AG123" s="117"/>
      <c r="AH123" s="189"/>
      <c r="AI123" s="117"/>
      <c r="AJ123" s="189"/>
      <c r="AK123" s="117"/>
      <c r="AL123" s="189"/>
      <c r="AM123" s="117"/>
      <c r="AN123" s="189"/>
      <c r="AO123" s="117"/>
      <c r="AP123" s="189"/>
      <c r="AQ123" s="117"/>
      <c r="AR123" s="189"/>
      <c r="AS123" s="117"/>
      <c r="AT123" s="189"/>
      <c r="AU123" s="117"/>
      <c r="AV123" s="189"/>
      <c r="AW123" s="117"/>
      <c r="AX123" s="189"/>
      <c r="AY123" s="117"/>
      <c r="AZ123" s="189"/>
      <c r="BA123" s="117"/>
      <c r="BB123" s="189"/>
      <c r="BC123" s="117"/>
      <c r="BD123" s="189"/>
      <c r="BE123" s="117"/>
      <c r="BF123" s="189"/>
      <c r="BG123" s="131"/>
      <c r="BH123" s="105"/>
      <c r="BI123" s="105"/>
      <c r="BJ123" s="105"/>
      <c r="BK123" s="105"/>
      <c r="BL123" s="105"/>
      <c r="BM123" s="106" t="str">
        <f t="shared" ref="BM123" si="268">IF(AND(B123="",BR123&gt;0),"Bitte den Namen der Schülerin/des Schülers erfassen!","")</f>
        <v/>
      </c>
      <c r="BN123" s="162"/>
      <c r="BO123" s="162">
        <f t="shared" ref="BO123" si="269">IF(OR(BM123&lt;&gt;"",BM125&lt;&gt;"",BM127&lt;&gt;"",BM129&lt;&gt;""),1,0)</f>
        <v>0</v>
      </c>
      <c r="BQ123" s="169"/>
      <c r="BR123" s="99">
        <f>SUMPRODUCT(($D$16:$BF$16=Haushaltsjahr)*(D123:BF123&lt;&gt;"")*(D129:BF129))</f>
        <v>0</v>
      </c>
      <c r="BS123" s="118">
        <f>SUMPRODUCT(($D$16:$BF$16=Haushaltsjahr)*(D123:BF123=$BS$17)*(D129:BF129))</f>
        <v>0</v>
      </c>
      <c r="BT123" s="99">
        <f>SUMPRODUCT(($D$16:$BF$16=Haushaltsjahr)*(D123:BF123=$BT$17)*(D129:BF129))</f>
        <v>0</v>
      </c>
      <c r="BU123" s="143">
        <f t="shared" ref="BU123" si="270">IF(BR123=0,0,ROUND(BS123/BR123,4))</f>
        <v>0</v>
      </c>
      <c r="BV123" s="99">
        <f t="shared" ref="BV123" si="271">IF(BY123="ja",0,IF(BU123&gt;=60%,BS123+BT123,BS123))</f>
        <v>0</v>
      </c>
      <c r="BX123" s="148" t="str">
        <f t="shared" ref="BX123" si="272">IF(SUMPRODUCT((D123:BF123=$BS$17)*(D125:BF125="")*($D$16:$BF$16&lt;&gt;0))&gt;0,"ja",
IF(SUMPRODUCT((D123:BF123=$BT$17)*(D125:BF125="")*($D$16:$BF$16&lt;&gt;0))&gt;0,"ja","nein"))</f>
        <v>nein</v>
      </c>
      <c r="BY123" s="148" t="str">
        <f t="shared" ref="BY123" si="273">IF(SUMPRODUCT((D123:BF123=$BS$17)*(D127:BF127="")*($D$16:$BF$16&lt;&gt;0))&gt;0,"ja",
IF(SUMPRODUCT((D123:BF123=$BT$17)*(D127:BF127="")*($D$16:$BF$16&lt;&gt;0))&gt;0,"ja","nein"))</f>
        <v>nein</v>
      </c>
      <c r="CA123" s="149" t="str">
        <f>IF(CB123=FALSE,"",COUNTIFS($CB$19:CB123,"&lt;&gt;",$CB$19:CB123,"&lt;&gt;falsch"))</f>
        <v/>
      </c>
      <c r="CB123" s="149" t="b">
        <f t="shared" ref="CB123" si="274">IF(BR125&gt;0,B123,FALSE)</f>
        <v>0</v>
      </c>
      <c r="CD123" s="205" t="s">
        <v>98</v>
      </c>
      <c r="CE123" s="99"/>
      <c r="CF123" s="118">
        <f t="shared" ref="CF123:DG123" si="275">IF(CF$17="",0,SUMPRODUCT(($D123:$BF123&lt;&gt;"")*($D129:$BF129)*($D$17:$BF$17=CF$17)))</f>
        <v>0</v>
      </c>
      <c r="CG123" s="118">
        <f t="shared" si="275"/>
        <v>0</v>
      </c>
      <c r="CH123" s="118">
        <f t="shared" si="275"/>
        <v>0</v>
      </c>
      <c r="CI123" s="118">
        <f t="shared" si="275"/>
        <v>0</v>
      </c>
      <c r="CJ123" s="118">
        <f t="shared" si="275"/>
        <v>0</v>
      </c>
      <c r="CK123" s="118">
        <f t="shared" si="275"/>
        <v>0</v>
      </c>
      <c r="CL123" s="118">
        <f t="shared" si="275"/>
        <v>0</v>
      </c>
      <c r="CM123" s="118">
        <f t="shared" si="275"/>
        <v>0</v>
      </c>
      <c r="CN123" s="118">
        <f t="shared" si="275"/>
        <v>0</v>
      </c>
      <c r="CO123" s="118">
        <f t="shared" si="275"/>
        <v>0</v>
      </c>
      <c r="CP123" s="118">
        <f t="shared" si="275"/>
        <v>0</v>
      </c>
      <c r="CQ123" s="118">
        <f t="shared" si="275"/>
        <v>0</v>
      </c>
      <c r="CR123" s="118">
        <f t="shared" si="275"/>
        <v>0</v>
      </c>
      <c r="CS123" s="118">
        <f t="shared" si="275"/>
        <v>0</v>
      </c>
      <c r="CT123" s="118">
        <f t="shared" si="275"/>
        <v>0</v>
      </c>
      <c r="CU123" s="118">
        <f t="shared" si="275"/>
        <v>0</v>
      </c>
      <c r="CV123" s="118">
        <f t="shared" si="275"/>
        <v>0</v>
      </c>
      <c r="CW123" s="118">
        <f t="shared" si="275"/>
        <v>0</v>
      </c>
      <c r="CX123" s="118">
        <f t="shared" si="275"/>
        <v>0</v>
      </c>
      <c r="CY123" s="118">
        <f t="shared" si="275"/>
        <v>0</v>
      </c>
      <c r="CZ123" s="118">
        <f t="shared" si="275"/>
        <v>0</v>
      </c>
      <c r="DA123" s="118">
        <f t="shared" si="275"/>
        <v>0</v>
      </c>
      <c r="DB123" s="118">
        <f t="shared" si="275"/>
        <v>0</v>
      </c>
      <c r="DC123" s="118">
        <f t="shared" si="275"/>
        <v>0</v>
      </c>
      <c r="DD123" s="118">
        <f t="shared" si="275"/>
        <v>0</v>
      </c>
      <c r="DE123" s="118">
        <f t="shared" si="275"/>
        <v>0</v>
      </c>
      <c r="DF123" s="118">
        <f t="shared" si="275"/>
        <v>0</v>
      </c>
      <c r="DG123" s="118">
        <f t="shared" si="275"/>
        <v>0</v>
      </c>
    </row>
    <row r="124" spans="1:111" ht="2.15" customHeight="1" x14ac:dyDescent="0.25">
      <c r="A124" s="30"/>
      <c r="B124" s="131"/>
      <c r="C124" s="215"/>
      <c r="D124" s="217"/>
      <c r="E124" s="218"/>
      <c r="F124" s="217"/>
      <c r="G124" s="218"/>
      <c r="H124" s="217"/>
      <c r="I124" s="218"/>
      <c r="J124" s="217"/>
      <c r="K124" s="218"/>
      <c r="L124" s="217"/>
      <c r="M124" s="218"/>
      <c r="N124" s="217"/>
      <c r="O124" s="218"/>
      <c r="P124" s="217"/>
      <c r="Q124" s="218"/>
      <c r="R124" s="217"/>
      <c r="S124" s="218"/>
      <c r="T124" s="217"/>
      <c r="U124" s="218"/>
      <c r="V124" s="217"/>
      <c r="W124" s="218"/>
      <c r="X124" s="217"/>
      <c r="Y124" s="218"/>
      <c r="Z124" s="217"/>
      <c r="AA124" s="218"/>
      <c r="AB124" s="217"/>
      <c r="AC124" s="218"/>
      <c r="AD124" s="217"/>
      <c r="AE124" s="218"/>
      <c r="AF124" s="217"/>
      <c r="AG124" s="218"/>
      <c r="AH124" s="217"/>
      <c r="AI124" s="218"/>
      <c r="AJ124" s="217"/>
      <c r="AK124" s="218"/>
      <c r="AL124" s="217"/>
      <c r="AM124" s="218"/>
      <c r="AN124" s="217"/>
      <c r="AO124" s="218"/>
      <c r="AP124" s="217"/>
      <c r="AQ124" s="218"/>
      <c r="AR124" s="217"/>
      <c r="AS124" s="218"/>
      <c r="AT124" s="217"/>
      <c r="AU124" s="218"/>
      <c r="AV124" s="217"/>
      <c r="AW124" s="218"/>
      <c r="AX124" s="217"/>
      <c r="AY124" s="218"/>
      <c r="AZ124" s="217"/>
      <c r="BA124" s="218"/>
      <c r="BB124" s="217"/>
      <c r="BC124" s="218"/>
      <c r="BD124" s="217"/>
      <c r="BE124" s="218"/>
      <c r="BF124" s="217"/>
      <c r="BG124" s="216"/>
      <c r="BH124" s="132"/>
      <c r="BI124" s="132"/>
      <c r="BJ124" s="132"/>
      <c r="BK124" s="132"/>
      <c r="BL124" s="132"/>
      <c r="BM124" s="106"/>
      <c r="BN124" s="162"/>
      <c r="BO124" s="162">
        <f t="shared" ref="BO124" si="276">BO123</f>
        <v>0</v>
      </c>
      <c r="BQ124" s="169"/>
      <c r="BR124" s="99"/>
      <c r="BS124" s="118"/>
      <c r="BT124" s="99"/>
      <c r="BU124" s="143"/>
      <c r="BV124" s="99"/>
      <c r="BX124" s="148"/>
      <c r="BY124" s="148"/>
      <c r="CA124" s="149"/>
      <c r="CB124" s="149"/>
      <c r="CD124" s="205"/>
      <c r="CE124" s="99"/>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row>
    <row r="125" spans="1:111" ht="18" customHeight="1" x14ac:dyDescent="0.25">
      <c r="A125" s="30"/>
      <c r="B125" s="131"/>
      <c r="C125" s="215"/>
      <c r="D125" s="190"/>
      <c r="E125" s="131"/>
      <c r="F125" s="190"/>
      <c r="G125" s="131"/>
      <c r="H125" s="190"/>
      <c r="I125" s="131"/>
      <c r="J125" s="190"/>
      <c r="K125" s="131"/>
      <c r="L125" s="190"/>
      <c r="M125" s="131"/>
      <c r="N125" s="190"/>
      <c r="O125" s="131"/>
      <c r="P125" s="190"/>
      <c r="Q125" s="131"/>
      <c r="R125" s="190"/>
      <c r="S125" s="131"/>
      <c r="T125" s="190"/>
      <c r="U125" s="131"/>
      <c r="V125" s="190"/>
      <c r="W125" s="131"/>
      <c r="X125" s="190"/>
      <c r="Y125" s="131"/>
      <c r="Z125" s="190"/>
      <c r="AA125" s="131"/>
      <c r="AB125" s="190"/>
      <c r="AC125" s="131"/>
      <c r="AD125" s="190"/>
      <c r="AE125" s="131"/>
      <c r="AF125" s="190"/>
      <c r="AG125" s="131"/>
      <c r="AH125" s="190"/>
      <c r="AI125" s="131"/>
      <c r="AJ125" s="190"/>
      <c r="AK125" s="131"/>
      <c r="AL125" s="190"/>
      <c r="AM125" s="131"/>
      <c r="AN125" s="190"/>
      <c r="AO125" s="131"/>
      <c r="AP125" s="190"/>
      <c r="AQ125" s="131"/>
      <c r="AR125" s="190"/>
      <c r="AS125" s="131"/>
      <c r="AT125" s="190"/>
      <c r="AU125" s="131"/>
      <c r="AV125" s="190"/>
      <c r="AW125" s="131"/>
      <c r="AX125" s="190"/>
      <c r="AY125" s="131"/>
      <c r="AZ125" s="190"/>
      <c r="BA125" s="131"/>
      <c r="BB125" s="190"/>
      <c r="BC125" s="131"/>
      <c r="BD125" s="190"/>
      <c r="BE125" s="131"/>
      <c r="BF125" s="190"/>
      <c r="BG125" s="131"/>
      <c r="BH125" s="132"/>
      <c r="BI125" s="132"/>
      <c r="BJ125" s="132"/>
      <c r="BK125" s="132"/>
      <c r="BL125" s="132"/>
      <c r="BM125" s="106" t="str">
        <f t="shared" ref="BM125" si="277">IF(BX123="ja","Es fehlen Angaben zum Maßnahmeort!","")</f>
        <v/>
      </c>
      <c r="BN125" s="162"/>
      <c r="BO125" s="162">
        <f t="shared" ref="BO125" si="278">BO123</f>
        <v>0</v>
      </c>
      <c r="BQ125" s="170" t="s">
        <v>73</v>
      </c>
      <c r="BR125" s="99">
        <f>SUMPRODUCT(($D$16:$BF$16=Haushaltsjahr)*(D123:BF123&lt;&gt;"")*(D125:BF125=BQ125)*(D129:BF129))</f>
        <v>0</v>
      </c>
      <c r="BS125" s="118">
        <f>SUMPRODUCT(($D$16:$BF$16=Haushaltsjahr)*(D123:BF123=$BS$17)*(D125:BF125=BQ125)*(D129:BF129))</f>
        <v>0</v>
      </c>
      <c r="BT125" s="99">
        <f>SUMPRODUCT(($D$16:$BF$16=Haushaltsjahr)*(D123:BF123=$BT$17)*(D125:BF125=BQ125)*(D129:BF129))</f>
        <v>0</v>
      </c>
      <c r="BU125" s="143"/>
      <c r="BV125" s="99">
        <f t="shared" ref="BV125" si="279">IF(OR(BY123="ja",BX123="ja"),0,IF(BU123&gt;=60%,BS125+BT125,BS125))</f>
        <v>0</v>
      </c>
      <c r="BX125" s="148"/>
      <c r="BY125" s="148"/>
      <c r="CA125" s="149" t="str">
        <f>IF(CB125=FALSE,"",COUNTIFS($CB$19:CB125,"&lt;&gt;",$CB$19:CB125,"&lt;&gt;falsch"))</f>
        <v/>
      </c>
      <c r="CB125" s="149"/>
      <c r="CD125" s="205" t="s">
        <v>99</v>
      </c>
      <c r="CE125" s="99">
        <f>IF(Gesamtstunden=0,0,IF(SUM(CF125:DG125)&gt;0,1,IF(AND(BR123&gt;0,Gesamtstunden&lt;BR123),1,0)))</f>
        <v>0</v>
      </c>
      <c r="CF125" s="206">
        <f t="shared" ref="CF125:DG125" si="280">IF(CF$17="",0,IF(CF123&gt;CF$16,1,0))</f>
        <v>0</v>
      </c>
      <c r="CG125" s="206">
        <f t="shared" si="280"/>
        <v>0</v>
      </c>
      <c r="CH125" s="206">
        <f t="shared" si="280"/>
        <v>0</v>
      </c>
      <c r="CI125" s="206">
        <f t="shared" si="280"/>
        <v>0</v>
      </c>
      <c r="CJ125" s="206">
        <f t="shared" si="280"/>
        <v>0</v>
      </c>
      <c r="CK125" s="206">
        <f t="shared" si="280"/>
        <v>0</v>
      </c>
      <c r="CL125" s="206">
        <f t="shared" si="280"/>
        <v>0</v>
      </c>
      <c r="CM125" s="206">
        <f t="shared" si="280"/>
        <v>0</v>
      </c>
      <c r="CN125" s="206">
        <f t="shared" si="280"/>
        <v>0</v>
      </c>
      <c r="CO125" s="206">
        <f t="shared" si="280"/>
        <v>0</v>
      </c>
      <c r="CP125" s="206">
        <f t="shared" si="280"/>
        <v>0</v>
      </c>
      <c r="CQ125" s="206">
        <f t="shared" si="280"/>
        <v>0</v>
      </c>
      <c r="CR125" s="206">
        <f t="shared" si="280"/>
        <v>0</v>
      </c>
      <c r="CS125" s="206">
        <f t="shared" si="280"/>
        <v>0</v>
      </c>
      <c r="CT125" s="206">
        <f t="shared" si="280"/>
        <v>0</v>
      </c>
      <c r="CU125" s="206">
        <f t="shared" si="280"/>
        <v>0</v>
      </c>
      <c r="CV125" s="206">
        <f t="shared" si="280"/>
        <v>0</v>
      </c>
      <c r="CW125" s="206">
        <f t="shared" si="280"/>
        <v>0</v>
      </c>
      <c r="CX125" s="206">
        <f t="shared" si="280"/>
        <v>0</v>
      </c>
      <c r="CY125" s="206">
        <f t="shared" si="280"/>
        <v>0</v>
      </c>
      <c r="CZ125" s="206">
        <f t="shared" si="280"/>
        <v>0</v>
      </c>
      <c r="DA125" s="206">
        <f t="shared" si="280"/>
        <v>0</v>
      </c>
      <c r="DB125" s="206">
        <f t="shared" si="280"/>
        <v>0</v>
      </c>
      <c r="DC125" s="206">
        <f t="shared" si="280"/>
        <v>0</v>
      </c>
      <c r="DD125" s="206">
        <f t="shared" si="280"/>
        <v>0</v>
      </c>
      <c r="DE125" s="206">
        <f t="shared" si="280"/>
        <v>0</v>
      </c>
      <c r="DF125" s="206">
        <f t="shared" si="280"/>
        <v>0</v>
      </c>
      <c r="DG125" s="206">
        <f t="shared" si="280"/>
        <v>0</v>
      </c>
    </row>
    <row r="126" spans="1:111" ht="2.15" customHeight="1" x14ac:dyDescent="0.25">
      <c r="A126" s="30"/>
      <c r="B126" s="131"/>
      <c r="C126" s="215"/>
      <c r="D126" s="217"/>
      <c r="E126" s="218"/>
      <c r="F126" s="217"/>
      <c r="G126" s="218"/>
      <c r="H126" s="217"/>
      <c r="I126" s="218"/>
      <c r="J126" s="217"/>
      <c r="K126" s="218"/>
      <c r="L126" s="217"/>
      <c r="M126" s="218"/>
      <c r="N126" s="217"/>
      <c r="O126" s="218"/>
      <c r="P126" s="217"/>
      <c r="Q126" s="218"/>
      <c r="R126" s="217"/>
      <c r="S126" s="218"/>
      <c r="T126" s="217"/>
      <c r="U126" s="218"/>
      <c r="V126" s="217"/>
      <c r="W126" s="218"/>
      <c r="X126" s="217"/>
      <c r="Y126" s="218"/>
      <c r="Z126" s="217"/>
      <c r="AA126" s="218"/>
      <c r="AB126" s="217"/>
      <c r="AC126" s="218"/>
      <c r="AD126" s="217"/>
      <c r="AE126" s="218"/>
      <c r="AF126" s="217"/>
      <c r="AG126" s="218"/>
      <c r="AH126" s="217"/>
      <c r="AI126" s="218"/>
      <c r="AJ126" s="217"/>
      <c r="AK126" s="218"/>
      <c r="AL126" s="217"/>
      <c r="AM126" s="218"/>
      <c r="AN126" s="217"/>
      <c r="AO126" s="218"/>
      <c r="AP126" s="217"/>
      <c r="AQ126" s="218"/>
      <c r="AR126" s="217"/>
      <c r="AS126" s="218"/>
      <c r="AT126" s="217"/>
      <c r="AU126" s="218"/>
      <c r="AV126" s="217"/>
      <c r="AW126" s="218"/>
      <c r="AX126" s="217"/>
      <c r="AY126" s="218"/>
      <c r="AZ126" s="217"/>
      <c r="BA126" s="218"/>
      <c r="BB126" s="217"/>
      <c r="BC126" s="218"/>
      <c r="BD126" s="217"/>
      <c r="BE126" s="218"/>
      <c r="BF126" s="217"/>
      <c r="BG126" s="216"/>
      <c r="BH126" s="132"/>
      <c r="BI126" s="132"/>
      <c r="BJ126" s="132"/>
      <c r="BK126" s="132"/>
      <c r="BL126" s="132"/>
      <c r="BM126" s="106"/>
      <c r="BN126" s="162"/>
      <c r="BO126" s="162">
        <f t="shared" ref="BO126" si="281">BO123</f>
        <v>0</v>
      </c>
      <c r="BQ126" s="170"/>
      <c r="BR126" s="99"/>
      <c r="BS126" s="118"/>
      <c r="BT126" s="99"/>
      <c r="BU126" s="143"/>
      <c r="BV126" s="99"/>
      <c r="BX126" s="148"/>
      <c r="BY126" s="148"/>
      <c r="CA126" s="149"/>
      <c r="CB126" s="149"/>
      <c r="CD126" s="205"/>
      <c r="CE126" s="99"/>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row>
    <row r="127" spans="1:111" ht="18" customHeight="1" x14ac:dyDescent="0.25">
      <c r="A127" s="30"/>
      <c r="B127" s="119"/>
      <c r="C127" s="215"/>
      <c r="D127" s="190"/>
      <c r="E127" s="131"/>
      <c r="F127" s="190"/>
      <c r="G127" s="131"/>
      <c r="H127" s="190"/>
      <c r="I127" s="131"/>
      <c r="J127" s="190"/>
      <c r="K127" s="131"/>
      <c r="L127" s="190"/>
      <c r="M127" s="131"/>
      <c r="N127" s="190"/>
      <c r="O127" s="131"/>
      <c r="P127" s="190"/>
      <c r="Q127" s="131"/>
      <c r="R127" s="190"/>
      <c r="S127" s="131"/>
      <c r="T127" s="190"/>
      <c r="U127" s="131"/>
      <c r="V127" s="190"/>
      <c r="W127" s="131"/>
      <c r="X127" s="190"/>
      <c r="Y127" s="131"/>
      <c r="Z127" s="190"/>
      <c r="AA127" s="131"/>
      <c r="AB127" s="190"/>
      <c r="AC127" s="131"/>
      <c r="AD127" s="190"/>
      <c r="AE127" s="131"/>
      <c r="AF127" s="190"/>
      <c r="AG127" s="131"/>
      <c r="AH127" s="190"/>
      <c r="AI127" s="131"/>
      <c r="AJ127" s="190"/>
      <c r="AK127" s="131"/>
      <c r="AL127" s="190"/>
      <c r="AM127" s="131"/>
      <c r="AN127" s="190"/>
      <c r="AO127" s="131"/>
      <c r="AP127" s="190"/>
      <c r="AQ127" s="131"/>
      <c r="AR127" s="190"/>
      <c r="AS127" s="131"/>
      <c r="AT127" s="190"/>
      <c r="AU127" s="131"/>
      <c r="AV127" s="190"/>
      <c r="AW127" s="131"/>
      <c r="AX127" s="190"/>
      <c r="AY127" s="131"/>
      <c r="AZ127" s="190"/>
      <c r="BA127" s="131"/>
      <c r="BB127" s="190"/>
      <c r="BC127" s="131"/>
      <c r="BD127" s="190"/>
      <c r="BE127" s="131"/>
      <c r="BF127" s="190"/>
      <c r="BG127" s="131"/>
      <c r="BH127" s="104" t="str">
        <f>IF(OR(Gesamtstunden=0,SUM($D$16:$BF$16)=0,B123=""),"",BR123)</f>
        <v/>
      </c>
      <c r="BI127" s="104" t="str">
        <f>IF(OR(Gesamtstunden=0,SUM($D$16:$BF$16)=0,B123=""),"",BS123)</f>
        <v/>
      </c>
      <c r="BJ127" s="108" t="str">
        <f t="shared" ref="BJ127" si="282">IF(BH127="","",IF(BH127=0,0,BU123))</f>
        <v/>
      </c>
      <c r="BK127" s="104" t="str">
        <f>IF(OR(Gesamtstunden=0,SUM($D$16:$BF$16)=0,B123=""),"",BV123)</f>
        <v/>
      </c>
      <c r="BL127" s="104" t="str">
        <f>IF(OR(Gesamtstunden=0,SUM($D$16:$BF$16)=0,B123=""),"",BV125)</f>
        <v/>
      </c>
      <c r="BM127" s="106" t="str">
        <f t="shared" ref="BM127" si="283">IF(BY123="ja","Es fehlen Angaben zum Berufsfeld!","")</f>
        <v/>
      </c>
      <c r="BN127" s="162"/>
      <c r="BO127" s="162">
        <f t="shared" ref="BO127" si="284">BO123</f>
        <v>0</v>
      </c>
      <c r="BQ127" s="169"/>
      <c r="BR127" s="99"/>
      <c r="BS127" s="118"/>
      <c r="BT127" s="99"/>
      <c r="BU127" s="143"/>
      <c r="BV127" s="99"/>
      <c r="BX127" s="148"/>
      <c r="BY127" s="148"/>
      <c r="CA127" s="149" t="str">
        <f>IF(CB127=FALSE,"",COUNTIFS($CB$19:CB127,"&lt;&gt;",$CB$19:CB127,"&lt;&gt;falsch"))</f>
        <v/>
      </c>
      <c r="CB127" s="149"/>
      <c r="CD127" s="205" t="s">
        <v>100</v>
      </c>
      <c r="CE127" s="99">
        <f>IF(Gesamtstunden=0,0,IF(SUM(CF127:DG127)&gt;0,1,IF(AND(BR123&gt;0,Gesamtstunden&gt;BR123),1,0)))</f>
        <v>0</v>
      </c>
      <c r="CF127" s="206">
        <f t="shared" ref="CF127:DG127" si="285">IF(OR($B123="",CF$17=""),0,IF(CF123&lt;CF$16,1,0))</f>
        <v>0</v>
      </c>
      <c r="CG127" s="206">
        <f t="shared" si="285"/>
        <v>0</v>
      </c>
      <c r="CH127" s="206">
        <f t="shared" si="285"/>
        <v>0</v>
      </c>
      <c r="CI127" s="206">
        <f t="shared" si="285"/>
        <v>0</v>
      </c>
      <c r="CJ127" s="206">
        <f t="shared" si="285"/>
        <v>0</v>
      </c>
      <c r="CK127" s="206">
        <f t="shared" si="285"/>
        <v>0</v>
      </c>
      <c r="CL127" s="206">
        <f t="shared" si="285"/>
        <v>0</v>
      </c>
      <c r="CM127" s="206">
        <f t="shared" si="285"/>
        <v>0</v>
      </c>
      <c r="CN127" s="206">
        <f t="shared" si="285"/>
        <v>0</v>
      </c>
      <c r="CO127" s="206">
        <f t="shared" si="285"/>
        <v>0</v>
      </c>
      <c r="CP127" s="206">
        <f t="shared" si="285"/>
        <v>0</v>
      </c>
      <c r="CQ127" s="206">
        <f t="shared" si="285"/>
        <v>0</v>
      </c>
      <c r="CR127" s="206">
        <f t="shared" si="285"/>
        <v>0</v>
      </c>
      <c r="CS127" s="206">
        <f t="shared" si="285"/>
        <v>0</v>
      </c>
      <c r="CT127" s="206">
        <f t="shared" si="285"/>
        <v>0</v>
      </c>
      <c r="CU127" s="206">
        <f t="shared" si="285"/>
        <v>0</v>
      </c>
      <c r="CV127" s="206">
        <f t="shared" si="285"/>
        <v>0</v>
      </c>
      <c r="CW127" s="206">
        <f t="shared" si="285"/>
        <v>0</v>
      </c>
      <c r="CX127" s="206">
        <f t="shared" si="285"/>
        <v>0</v>
      </c>
      <c r="CY127" s="206">
        <f t="shared" si="285"/>
        <v>0</v>
      </c>
      <c r="CZ127" s="206">
        <f t="shared" si="285"/>
        <v>0</v>
      </c>
      <c r="DA127" s="206">
        <f t="shared" si="285"/>
        <v>0</v>
      </c>
      <c r="DB127" s="206">
        <f t="shared" si="285"/>
        <v>0</v>
      </c>
      <c r="DC127" s="206">
        <f t="shared" si="285"/>
        <v>0</v>
      </c>
      <c r="DD127" s="206">
        <f t="shared" si="285"/>
        <v>0</v>
      </c>
      <c r="DE127" s="206">
        <f t="shared" si="285"/>
        <v>0</v>
      </c>
      <c r="DF127" s="206">
        <f t="shared" si="285"/>
        <v>0</v>
      </c>
      <c r="DG127" s="206">
        <f t="shared" si="285"/>
        <v>0</v>
      </c>
    </row>
    <row r="128" spans="1:111" ht="2.15" customHeight="1" x14ac:dyDescent="0.25">
      <c r="A128" s="30"/>
      <c r="B128" s="119"/>
      <c r="C128" s="215"/>
      <c r="D128" s="217"/>
      <c r="E128" s="218"/>
      <c r="F128" s="217"/>
      <c r="G128" s="218"/>
      <c r="H128" s="217"/>
      <c r="I128" s="218"/>
      <c r="J128" s="217"/>
      <c r="K128" s="218"/>
      <c r="L128" s="217"/>
      <c r="M128" s="218"/>
      <c r="N128" s="217"/>
      <c r="O128" s="218"/>
      <c r="P128" s="217"/>
      <c r="Q128" s="218"/>
      <c r="R128" s="217"/>
      <c r="S128" s="218"/>
      <c r="T128" s="217"/>
      <c r="U128" s="218"/>
      <c r="V128" s="217"/>
      <c r="W128" s="218"/>
      <c r="X128" s="217"/>
      <c r="Y128" s="218"/>
      <c r="Z128" s="217"/>
      <c r="AA128" s="218"/>
      <c r="AB128" s="217"/>
      <c r="AC128" s="218"/>
      <c r="AD128" s="217"/>
      <c r="AE128" s="218"/>
      <c r="AF128" s="217"/>
      <c r="AG128" s="218"/>
      <c r="AH128" s="217"/>
      <c r="AI128" s="218"/>
      <c r="AJ128" s="217"/>
      <c r="AK128" s="218"/>
      <c r="AL128" s="217"/>
      <c r="AM128" s="218"/>
      <c r="AN128" s="217"/>
      <c r="AO128" s="218"/>
      <c r="AP128" s="217"/>
      <c r="AQ128" s="218"/>
      <c r="AR128" s="217"/>
      <c r="AS128" s="218"/>
      <c r="AT128" s="217"/>
      <c r="AU128" s="218"/>
      <c r="AV128" s="217"/>
      <c r="AW128" s="218"/>
      <c r="AX128" s="217"/>
      <c r="AY128" s="218"/>
      <c r="AZ128" s="217"/>
      <c r="BA128" s="218"/>
      <c r="BB128" s="217"/>
      <c r="BC128" s="218"/>
      <c r="BD128" s="217"/>
      <c r="BE128" s="218"/>
      <c r="BF128" s="217"/>
      <c r="BG128" s="216"/>
      <c r="BH128" s="104"/>
      <c r="BI128" s="104"/>
      <c r="BJ128" s="108"/>
      <c r="BK128" s="104"/>
      <c r="BL128" s="104"/>
      <c r="BM128" s="106"/>
      <c r="BN128" s="162"/>
      <c r="BO128" s="162">
        <f t="shared" ref="BO128" si="286">BO123</f>
        <v>0</v>
      </c>
      <c r="BQ128" s="169"/>
      <c r="BR128" s="99"/>
      <c r="BS128" s="118"/>
      <c r="BT128" s="99"/>
      <c r="BU128" s="143"/>
      <c r="BV128" s="99"/>
      <c r="BX128" s="148"/>
      <c r="BY128" s="148"/>
      <c r="CA128" s="149"/>
      <c r="CB128" s="149"/>
      <c r="CD128" s="205"/>
      <c r="CE128" s="99"/>
      <c r="CF128" s="206"/>
      <c r="CG128" s="206"/>
      <c r="CH128" s="206"/>
      <c r="CI128" s="206"/>
      <c r="CJ128" s="206"/>
      <c r="CK128" s="206"/>
      <c r="CL128" s="206"/>
      <c r="CM128" s="206"/>
      <c r="CN128" s="206"/>
      <c r="CO128" s="206"/>
      <c r="CP128" s="206"/>
      <c r="CQ128" s="206"/>
      <c r="CR128" s="206"/>
      <c r="CS128" s="206"/>
      <c r="CT128" s="206"/>
      <c r="CU128" s="206"/>
      <c r="CV128" s="206"/>
      <c r="CW128" s="206"/>
      <c r="CX128" s="206"/>
      <c r="CY128" s="206"/>
      <c r="CZ128" s="206"/>
      <c r="DA128" s="206"/>
      <c r="DB128" s="206"/>
      <c r="DC128" s="206"/>
      <c r="DD128" s="206"/>
      <c r="DE128" s="206"/>
      <c r="DF128" s="206"/>
      <c r="DG128" s="206"/>
    </row>
    <row r="129" spans="1:111" ht="18" customHeight="1" x14ac:dyDescent="0.25">
      <c r="A129" s="31"/>
      <c r="B129" s="114"/>
      <c r="C129" s="215"/>
      <c r="D129" s="191"/>
      <c r="E129" s="219"/>
      <c r="F129" s="191"/>
      <c r="G129" s="219"/>
      <c r="H129" s="191"/>
      <c r="I129" s="219"/>
      <c r="J129" s="191"/>
      <c r="K129" s="219"/>
      <c r="L129" s="191"/>
      <c r="M129" s="219"/>
      <c r="N129" s="191"/>
      <c r="O129" s="219"/>
      <c r="P129" s="191"/>
      <c r="Q129" s="219"/>
      <c r="R129" s="191"/>
      <c r="S129" s="219"/>
      <c r="T129" s="191"/>
      <c r="U129" s="219"/>
      <c r="V129" s="191"/>
      <c r="W129" s="219"/>
      <c r="X129" s="191"/>
      <c r="Y129" s="219"/>
      <c r="Z129" s="191"/>
      <c r="AA129" s="219"/>
      <c r="AB129" s="191"/>
      <c r="AC129" s="219"/>
      <c r="AD129" s="191"/>
      <c r="AE129" s="219"/>
      <c r="AF129" s="191"/>
      <c r="AG129" s="219"/>
      <c r="AH129" s="191"/>
      <c r="AI129" s="219"/>
      <c r="AJ129" s="191"/>
      <c r="AK129" s="219"/>
      <c r="AL129" s="191"/>
      <c r="AM129" s="219"/>
      <c r="AN129" s="191"/>
      <c r="AO129" s="219"/>
      <c r="AP129" s="191"/>
      <c r="AQ129" s="219"/>
      <c r="AR129" s="191"/>
      <c r="AS129" s="219"/>
      <c r="AT129" s="191"/>
      <c r="AU129" s="219"/>
      <c r="AV129" s="191"/>
      <c r="AW129" s="219"/>
      <c r="AX129" s="191"/>
      <c r="AY129" s="219"/>
      <c r="AZ129" s="191"/>
      <c r="BA129" s="219"/>
      <c r="BB129" s="191"/>
      <c r="BC129" s="219"/>
      <c r="BD129" s="191"/>
      <c r="BE129" s="219"/>
      <c r="BF129" s="191"/>
      <c r="BG129" s="131"/>
      <c r="BH129" s="115"/>
      <c r="BI129" s="115"/>
      <c r="BJ129" s="116"/>
      <c r="BK129" s="115"/>
      <c r="BL129" s="115"/>
      <c r="BM129" s="141" t="str">
        <f t="shared" ref="BM129" si="287">IF(AND(CE125=1,CE127=0),"Bitte die max. Anzahl an Gesamtstunden bzw. Stunden pro Tag beachten!",IF(AND(CE125=0,CE127=1),"Es fehlen Angaben zu den Kursstunden!",IF(AND(CE125=1,CE127=1),"Bitte die max. Anzahl an Stunden pro Tag beachten!","")))</f>
        <v/>
      </c>
      <c r="BN129" s="162" t="str">
        <f t="shared" ref="BN129" si="288">IF(B123&lt;&gt;"",1,"")</f>
        <v/>
      </c>
      <c r="BO129" s="162">
        <f t="shared" ref="BO129" si="289">BO123</f>
        <v>0</v>
      </c>
      <c r="BQ129" s="169"/>
      <c r="BR129" s="99"/>
      <c r="BS129" s="118"/>
      <c r="BT129" s="99"/>
      <c r="BU129" s="143"/>
      <c r="BV129" s="99"/>
      <c r="BX129" s="147"/>
      <c r="BY129" s="147"/>
      <c r="CA129" s="149" t="str">
        <f>IF(CB129=FALSE,"",COUNTIFS($CB$19:CB129,"&lt;&gt;",$CB$19:CB129,"&lt;&gt;falsch"))</f>
        <v/>
      </c>
      <c r="CB129" s="149"/>
      <c r="CD129" s="205"/>
      <c r="CE129" s="99"/>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row>
    <row r="130" spans="1:111" ht="5.15" customHeight="1" x14ac:dyDescent="0.25">
      <c r="B130" s="221"/>
      <c r="C130" s="218"/>
      <c r="BN130" s="163"/>
      <c r="BO130" s="162"/>
      <c r="BQ130" s="169"/>
      <c r="BR130" s="99"/>
      <c r="BS130" s="118"/>
      <c r="BT130" s="99"/>
      <c r="BU130" s="143"/>
      <c r="BV130" s="99"/>
      <c r="BX130" s="146"/>
      <c r="BY130" s="146"/>
      <c r="CA130" s="149" t="str">
        <f>IF(CB130=FALSE,"",COUNTIFS($CB$19:CB130,"&lt;&gt;",$CB$19:CB130,"&lt;&gt;falsch"))</f>
        <v/>
      </c>
      <c r="CB130" s="149"/>
      <c r="CD130" s="205"/>
      <c r="CE130" s="99"/>
      <c r="CF130" s="206"/>
      <c r="CG130" s="206"/>
      <c r="CH130" s="206"/>
      <c r="CI130" s="206"/>
      <c r="CJ130" s="206"/>
      <c r="CK130" s="206"/>
      <c r="CL130" s="206"/>
      <c r="CM130" s="206"/>
      <c r="CN130" s="206"/>
      <c r="CO130" s="206"/>
      <c r="CP130" s="206"/>
      <c r="CQ130" s="206"/>
      <c r="CR130" s="206"/>
      <c r="CS130" s="206"/>
      <c r="CT130" s="206"/>
      <c r="CU130" s="206"/>
      <c r="CV130" s="206"/>
      <c r="CW130" s="206"/>
      <c r="CX130" s="206"/>
      <c r="CY130" s="206"/>
      <c r="CZ130" s="206"/>
      <c r="DA130" s="206"/>
      <c r="DB130" s="206"/>
      <c r="DC130" s="206"/>
      <c r="DD130" s="206"/>
      <c r="DE130" s="206"/>
      <c r="DF130" s="206"/>
      <c r="DG130" s="206"/>
    </row>
    <row r="131" spans="1:111" ht="18" customHeight="1" x14ac:dyDescent="0.25">
      <c r="A131" s="29">
        <v>15</v>
      </c>
      <c r="B131" s="117" t="str">
        <f>VLOOKUP(A131,'Kopierhilfe TN-Daten'!$A$2:$D$31,4)</f>
        <v/>
      </c>
      <c r="C131" s="131"/>
      <c r="D131" s="189"/>
      <c r="E131" s="117"/>
      <c r="F131" s="189"/>
      <c r="G131" s="117"/>
      <c r="H131" s="189"/>
      <c r="I131" s="117"/>
      <c r="J131" s="189"/>
      <c r="K131" s="117"/>
      <c r="L131" s="189"/>
      <c r="M131" s="117"/>
      <c r="N131" s="189"/>
      <c r="O131" s="117"/>
      <c r="P131" s="189"/>
      <c r="Q131" s="117"/>
      <c r="R131" s="189"/>
      <c r="S131" s="117"/>
      <c r="T131" s="189"/>
      <c r="U131" s="117"/>
      <c r="V131" s="189"/>
      <c r="W131" s="117"/>
      <c r="X131" s="189"/>
      <c r="Y131" s="117"/>
      <c r="Z131" s="189"/>
      <c r="AA131" s="117"/>
      <c r="AB131" s="189"/>
      <c r="AC131" s="117"/>
      <c r="AD131" s="189"/>
      <c r="AE131" s="117"/>
      <c r="AF131" s="189"/>
      <c r="AG131" s="117"/>
      <c r="AH131" s="189"/>
      <c r="AI131" s="117"/>
      <c r="AJ131" s="189"/>
      <c r="AK131" s="117"/>
      <c r="AL131" s="189"/>
      <c r="AM131" s="117"/>
      <c r="AN131" s="189"/>
      <c r="AO131" s="117"/>
      <c r="AP131" s="189"/>
      <c r="AQ131" s="117"/>
      <c r="AR131" s="189"/>
      <c r="AS131" s="117"/>
      <c r="AT131" s="189"/>
      <c r="AU131" s="117"/>
      <c r="AV131" s="189"/>
      <c r="AW131" s="117"/>
      <c r="AX131" s="189"/>
      <c r="AY131" s="117"/>
      <c r="AZ131" s="189"/>
      <c r="BA131" s="117"/>
      <c r="BB131" s="189"/>
      <c r="BC131" s="117"/>
      <c r="BD131" s="189"/>
      <c r="BE131" s="117"/>
      <c r="BF131" s="189"/>
      <c r="BG131" s="131"/>
      <c r="BH131" s="105"/>
      <c r="BI131" s="105"/>
      <c r="BJ131" s="105"/>
      <c r="BK131" s="105"/>
      <c r="BL131" s="105"/>
      <c r="BM131" s="106" t="str">
        <f t="shared" ref="BM131" si="290">IF(AND(B131="",BR131&gt;0),"Bitte den Namen der Schülerin/des Schülers erfassen!","")</f>
        <v/>
      </c>
      <c r="BN131" s="162"/>
      <c r="BO131" s="162">
        <f t="shared" ref="BO131" si="291">IF(OR(BM131&lt;&gt;"",BM133&lt;&gt;"",BM135&lt;&gt;"",BM137&lt;&gt;""),1,0)</f>
        <v>0</v>
      </c>
      <c r="BQ131" s="169"/>
      <c r="BR131" s="99">
        <f>SUMPRODUCT(($D$16:$BF$16=Haushaltsjahr)*(D131:BF131&lt;&gt;"")*(D137:BF137))</f>
        <v>0</v>
      </c>
      <c r="BS131" s="118">
        <f>SUMPRODUCT(($D$16:$BF$16=Haushaltsjahr)*(D131:BF131=$BS$17)*(D137:BF137))</f>
        <v>0</v>
      </c>
      <c r="BT131" s="99">
        <f>SUMPRODUCT(($D$16:$BF$16=Haushaltsjahr)*(D131:BF131=$BT$17)*(D137:BF137))</f>
        <v>0</v>
      </c>
      <c r="BU131" s="143">
        <f t="shared" ref="BU131" si="292">IF(BR131=0,0,ROUND(BS131/BR131,4))</f>
        <v>0</v>
      </c>
      <c r="BV131" s="99">
        <f t="shared" ref="BV131" si="293">IF(BY131="ja",0,IF(BU131&gt;=60%,BS131+BT131,BS131))</f>
        <v>0</v>
      </c>
      <c r="BX131" s="148" t="str">
        <f t="shared" ref="BX131" si="294">IF(SUMPRODUCT((D131:BF131=$BS$17)*(D133:BF133="")*($D$16:$BF$16&lt;&gt;0))&gt;0,"ja",
IF(SUMPRODUCT((D131:BF131=$BT$17)*(D133:BF133="")*($D$16:$BF$16&lt;&gt;0))&gt;0,"ja","nein"))</f>
        <v>nein</v>
      </c>
      <c r="BY131" s="148" t="str">
        <f t="shared" ref="BY131" si="295">IF(SUMPRODUCT((D131:BF131=$BS$17)*(D135:BF135="")*($D$16:$BF$16&lt;&gt;0))&gt;0,"ja",
IF(SUMPRODUCT((D131:BF131=$BT$17)*(D135:BF135="")*($D$16:$BF$16&lt;&gt;0))&gt;0,"ja","nein"))</f>
        <v>nein</v>
      </c>
      <c r="CA131" s="149" t="str">
        <f>IF(CB131=FALSE,"",COUNTIFS($CB$19:CB131,"&lt;&gt;",$CB$19:CB131,"&lt;&gt;falsch"))</f>
        <v/>
      </c>
      <c r="CB131" s="149" t="b">
        <f t="shared" ref="CB131" si="296">IF(BR133&gt;0,B131,FALSE)</f>
        <v>0</v>
      </c>
      <c r="CD131" s="205" t="s">
        <v>98</v>
      </c>
      <c r="CE131" s="99"/>
      <c r="CF131" s="118">
        <f t="shared" ref="CF131:DG131" si="297">IF(CF$17="",0,SUMPRODUCT(($D131:$BF131&lt;&gt;"")*($D137:$BF137)*($D$17:$BF$17=CF$17)))</f>
        <v>0</v>
      </c>
      <c r="CG131" s="118">
        <f t="shared" si="297"/>
        <v>0</v>
      </c>
      <c r="CH131" s="118">
        <f t="shared" si="297"/>
        <v>0</v>
      </c>
      <c r="CI131" s="118">
        <f t="shared" si="297"/>
        <v>0</v>
      </c>
      <c r="CJ131" s="118">
        <f t="shared" si="297"/>
        <v>0</v>
      </c>
      <c r="CK131" s="118">
        <f t="shared" si="297"/>
        <v>0</v>
      </c>
      <c r="CL131" s="118">
        <f t="shared" si="297"/>
        <v>0</v>
      </c>
      <c r="CM131" s="118">
        <f t="shared" si="297"/>
        <v>0</v>
      </c>
      <c r="CN131" s="118">
        <f t="shared" si="297"/>
        <v>0</v>
      </c>
      <c r="CO131" s="118">
        <f t="shared" si="297"/>
        <v>0</v>
      </c>
      <c r="CP131" s="118">
        <f t="shared" si="297"/>
        <v>0</v>
      </c>
      <c r="CQ131" s="118">
        <f t="shared" si="297"/>
        <v>0</v>
      </c>
      <c r="CR131" s="118">
        <f t="shared" si="297"/>
        <v>0</v>
      </c>
      <c r="CS131" s="118">
        <f t="shared" si="297"/>
        <v>0</v>
      </c>
      <c r="CT131" s="118">
        <f t="shared" si="297"/>
        <v>0</v>
      </c>
      <c r="CU131" s="118">
        <f t="shared" si="297"/>
        <v>0</v>
      </c>
      <c r="CV131" s="118">
        <f t="shared" si="297"/>
        <v>0</v>
      </c>
      <c r="CW131" s="118">
        <f t="shared" si="297"/>
        <v>0</v>
      </c>
      <c r="CX131" s="118">
        <f t="shared" si="297"/>
        <v>0</v>
      </c>
      <c r="CY131" s="118">
        <f t="shared" si="297"/>
        <v>0</v>
      </c>
      <c r="CZ131" s="118">
        <f t="shared" si="297"/>
        <v>0</v>
      </c>
      <c r="DA131" s="118">
        <f t="shared" si="297"/>
        <v>0</v>
      </c>
      <c r="DB131" s="118">
        <f t="shared" si="297"/>
        <v>0</v>
      </c>
      <c r="DC131" s="118">
        <f t="shared" si="297"/>
        <v>0</v>
      </c>
      <c r="DD131" s="118">
        <f t="shared" si="297"/>
        <v>0</v>
      </c>
      <c r="DE131" s="118">
        <f t="shared" si="297"/>
        <v>0</v>
      </c>
      <c r="DF131" s="118">
        <f t="shared" si="297"/>
        <v>0</v>
      </c>
      <c r="DG131" s="118">
        <f t="shared" si="297"/>
        <v>0</v>
      </c>
    </row>
    <row r="132" spans="1:111" ht="2.15" customHeight="1" x14ac:dyDescent="0.25">
      <c r="A132" s="30"/>
      <c r="B132" s="131"/>
      <c r="C132" s="215"/>
      <c r="D132" s="217"/>
      <c r="E132" s="218"/>
      <c r="F132" s="217"/>
      <c r="G132" s="218"/>
      <c r="H132" s="217"/>
      <c r="I132" s="218"/>
      <c r="J132" s="217"/>
      <c r="K132" s="218"/>
      <c r="L132" s="217"/>
      <c r="M132" s="218"/>
      <c r="N132" s="217"/>
      <c r="O132" s="218"/>
      <c r="P132" s="217"/>
      <c r="Q132" s="218"/>
      <c r="R132" s="217"/>
      <c r="S132" s="218"/>
      <c r="T132" s="217"/>
      <c r="U132" s="218"/>
      <c r="V132" s="217"/>
      <c r="W132" s="218"/>
      <c r="X132" s="217"/>
      <c r="Y132" s="218"/>
      <c r="Z132" s="217"/>
      <c r="AA132" s="218"/>
      <c r="AB132" s="217"/>
      <c r="AC132" s="218"/>
      <c r="AD132" s="217"/>
      <c r="AE132" s="218"/>
      <c r="AF132" s="217"/>
      <c r="AG132" s="218"/>
      <c r="AH132" s="217"/>
      <c r="AI132" s="218"/>
      <c r="AJ132" s="217"/>
      <c r="AK132" s="218"/>
      <c r="AL132" s="217"/>
      <c r="AM132" s="218"/>
      <c r="AN132" s="217"/>
      <c r="AO132" s="218"/>
      <c r="AP132" s="217"/>
      <c r="AQ132" s="218"/>
      <c r="AR132" s="217"/>
      <c r="AS132" s="218"/>
      <c r="AT132" s="217"/>
      <c r="AU132" s="218"/>
      <c r="AV132" s="217"/>
      <c r="AW132" s="218"/>
      <c r="AX132" s="217"/>
      <c r="AY132" s="218"/>
      <c r="AZ132" s="217"/>
      <c r="BA132" s="218"/>
      <c r="BB132" s="217"/>
      <c r="BC132" s="218"/>
      <c r="BD132" s="217"/>
      <c r="BE132" s="218"/>
      <c r="BF132" s="217"/>
      <c r="BG132" s="216"/>
      <c r="BH132" s="132"/>
      <c r="BI132" s="132"/>
      <c r="BJ132" s="132"/>
      <c r="BK132" s="132"/>
      <c r="BL132" s="132"/>
      <c r="BM132" s="106"/>
      <c r="BN132" s="162"/>
      <c r="BO132" s="162">
        <f t="shared" ref="BO132" si="298">BO131</f>
        <v>0</v>
      </c>
      <c r="BQ132" s="169"/>
      <c r="BR132" s="99"/>
      <c r="BS132" s="118"/>
      <c r="BT132" s="99"/>
      <c r="BU132" s="143"/>
      <c r="BV132" s="99"/>
      <c r="BX132" s="148"/>
      <c r="BY132" s="148"/>
      <c r="CA132" s="149"/>
      <c r="CB132" s="149"/>
      <c r="CD132" s="205"/>
      <c r="CE132" s="99"/>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row>
    <row r="133" spans="1:111" ht="18" customHeight="1" x14ac:dyDescent="0.25">
      <c r="A133" s="30"/>
      <c r="B133" s="131"/>
      <c r="C133" s="215"/>
      <c r="D133" s="190"/>
      <c r="E133" s="131"/>
      <c r="F133" s="190"/>
      <c r="G133" s="131"/>
      <c r="H133" s="190"/>
      <c r="I133" s="131"/>
      <c r="J133" s="190"/>
      <c r="K133" s="131"/>
      <c r="L133" s="190"/>
      <c r="M133" s="131"/>
      <c r="N133" s="190"/>
      <c r="O133" s="131"/>
      <c r="P133" s="190"/>
      <c r="Q133" s="131"/>
      <c r="R133" s="190"/>
      <c r="S133" s="131"/>
      <c r="T133" s="190"/>
      <c r="U133" s="131"/>
      <c r="V133" s="190"/>
      <c r="W133" s="131"/>
      <c r="X133" s="190"/>
      <c r="Y133" s="131"/>
      <c r="Z133" s="190"/>
      <c r="AA133" s="131"/>
      <c r="AB133" s="190"/>
      <c r="AC133" s="131"/>
      <c r="AD133" s="190"/>
      <c r="AE133" s="131"/>
      <c r="AF133" s="190"/>
      <c r="AG133" s="131"/>
      <c r="AH133" s="190"/>
      <c r="AI133" s="131"/>
      <c r="AJ133" s="190"/>
      <c r="AK133" s="131"/>
      <c r="AL133" s="190"/>
      <c r="AM133" s="131"/>
      <c r="AN133" s="190"/>
      <c r="AO133" s="131"/>
      <c r="AP133" s="190"/>
      <c r="AQ133" s="131"/>
      <c r="AR133" s="190"/>
      <c r="AS133" s="131"/>
      <c r="AT133" s="190"/>
      <c r="AU133" s="131"/>
      <c r="AV133" s="190"/>
      <c r="AW133" s="131"/>
      <c r="AX133" s="190"/>
      <c r="AY133" s="131"/>
      <c r="AZ133" s="190"/>
      <c r="BA133" s="131"/>
      <c r="BB133" s="190"/>
      <c r="BC133" s="131"/>
      <c r="BD133" s="190"/>
      <c r="BE133" s="131"/>
      <c r="BF133" s="190"/>
      <c r="BG133" s="131"/>
      <c r="BH133" s="132"/>
      <c r="BI133" s="132"/>
      <c r="BJ133" s="132"/>
      <c r="BK133" s="132"/>
      <c r="BL133" s="132"/>
      <c r="BM133" s="106" t="str">
        <f t="shared" ref="BM133" si="299">IF(BX131="ja","Es fehlen Angaben zum Maßnahmeort!","")</f>
        <v/>
      </c>
      <c r="BN133" s="162"/>
      <c r="BO133" s="162">
        <f t="shared" ref="BO133" si="300">BO131</f>
        <v>0</v>
      </c>
      <c r="BQ133" s="170" t="s">
        <v>73</v>
      </c>
      <c r="BR133" s="99">
        <f>SUMPRODUCT(($D$16:$BF$16=Haushaltsjahr)*(D131:BF131&lt;&gt;"")*(D133:BF133=BQ133)*(D137:BF137))</f>
        <v>0</v>
      </c>
      <c r="BS133" s="118">
        <f>SUMPRODUCT(($D$16:$BF$16=Haushaltsjahr)*(D131:BF131=$BS$17)*(D133:BF133=BQ133)*(D137:BF137))</f>
        <v>0</v>
      </c>
      <c r="BT133" s="99">
        <f>SUMPRODUCT(($D$16:$BF$16=Haushaltsjahr)*(D131:BF131=$BT$17)*(D133:BF133=BQ133)*(D137:BF137))</f>
        <v>0</v>
      </c>
      <c r="BU133" s="143"/>
      <c r="BV133" s="99">
        <f t="shared" ref="BV133" si="301">IF(OR(BY131="ja",BX131="ja"),0,IF(BU131&gt;=60%,BS133+BT133,BS133))</f>
        <v>0</v>
      </c>
      <c r="BX133" s="148"/>
      <c r="BY133" s="148"/>
      <c r="CA133" s="149" t="str">
        <f>IF(CB133=FALSE,"",COUNTIFS($CB$19:CB133,"&lt;&gt;",$CB$19:CB133,"&lt;&gt;falsch"))</f>
        <v/>
      </c>
      <c r="CB133" s="149"/>
      <c r="CD133" s="205" t="s">
        <v>99</v>
      </c>
      <c r="CE133" s="99">
        <f>IF(Gesamtstunden=0,0,IF(SUM(CF133:DG133)&gt;0,1,IF(AND(BR131&gt;0,Gesamtstunden&lt;BR131),1,0)))</f>
        <v>0</v>
      </c>
      <c r="CF133" s="206">
        <f t="shared" ref="CF133:DG133" si="302">IF(CF$17="",0,IF(CF131&gt;CF$16,1,0))</f>
        <v>0</v>
      </c>
      <c r="CG133" s="206">
        <f t="shared" si="302"/>
        <v>0</v>
      </c>
      <c r="CH133" s="206">
        <f t="shared" si="302"/>
        <v>0</v>
      </c>
      <c r="CI133" s="206">
        <f t="shared" si="302"/>
        <v>0</v>
      </c>
      <c r="CJ133" s="206">
        <f t="shared" si="302"/>
        <v>0</v>
      </c>
      <c r="CK133" s="206">
        <f t="shared" si="302"/>
        <v>0</v>
      </c>
      <c r="CL133" s="206">
        <f t="shared" si="302"/>
        <v>0</v>
      </c>
      <c r="CM133" s="206">
        <f t="shared" si="302"/>
        <v>0</v>
      </c>
      <c r="CN133" s="206">
        <f t="shared" si="302"/>
        <v>0</v>
      </c>
      <c r="CO133" s="206">
        <f t="shared" si="302"/>
        <v>0</v>
      </c>
      <c r="CP133" s="206">
        <f t="shared" si="302"/>
        <v>0</v>
      </c>
      <c r="CQ133" s="206">
        <f t="shared" si="302"/>
        <v>0</v>
      </c>
      <c r="CR133" s="206">
        <f t="shared" si="302"/>
        <v>0</v>
      </c>
      <c r="CS133" s="206">
        <f t="shared" si="302"/>
        <v>0</v>
      </c>
      <c r="CT133" s="206">
        <f t="shared" si="302"/>
        <v>0</v>
      </c>
      <c r="CU133" s="206">
        <f t="shared" si="302"/>
        <v>0</v>
      </c>
      <c r="CV133" s="206">
        <f t="shared" si="302"/>
        <v>0</v>
      </c>
      <c r="CW133" s="206">
        <f t="shared" si="302"/>
        <v>0</v>
      </c>
      <c r="CX133" s="206">
        <f t="shared" si="302"/>
        <v>0</v>
      </c>
      <c r="CY133" s="206">
        <f t="shared" si="302"/>
        <v>0</v>
      </c>
      <c r="CZ133" s="206">
        <f t="shared" si="302"/>
        <v>0</v>
      </c>
      <c r="DA133" s="206">
        <f t="shared" si="302"/>
        <v>0</v>
      </c>
      <c r="DB133" s="206">
        <f t="shared" si="302"/>
        <v>0</v>
      </c>
      <c r="DC133" s="206">
        <f t="shared" si="302"/>
        <v>0</v>
      </c>
      <c r="DD133" s="206">
        <f t="shared" si="302"/>
        <v>0</v>
      </c>
      <c r="DE133" s="206">
        <f t="shared" si="302"/>
        <v>0</v>
      </c>
      <c r="DF133" s="206">
        <f t="shared" si="302"/>
        <v>0</v>
      </c>
      <c r="DG133" s="206">
        <f t="shared" si="302"/>
        <v>0</v>
      </c>
    </row>
    <row r="134" spans="1:111" ht="2.15" customHeight="1" x14ac:dyDescent="0.25">
      <c r="A134" s="30"/>
      <c r="B134" s="131"/>
      <c r="C134" s="215"/>
      <c r="D134" s="217"/>
      <c r="E134" s="218"/>
      <c r="F134" s="217"/>
      <c r="G134" s="218"/>
      <c r="H134" s="217"/>
      <c r="I134" s="218"/>
      <c r="J134" s="217"/>
      <c r="K134" s="218"/>
      <c r="L134" s="217"/>
      <c r="M134" s="218"/>
      <c r="N134" s="217"/>
      <c r="O134" s="218"/>
      <c r="P134" s="217"/>
      <c r="Q134" s="218"/>
      <c r="R134" s="217"/>
      <c r="S134" s="218"/>
      <c r="T134" s="217"/>
      <c r="U134" s="218"/>
      <c r="V134" s="217"/>
      <c r="W134" s="218"/>
      <c r="X134" s="217"/>
      <c r="Y134" s="218"/>
      <c r="Z134" s="217"/>
      <c r="AA134" s="218"/>
      <c r="AB134" s="217"/>
      <c r="AC134" s="218"/>
      <c r="AD134" s="217"/>
      <c r="AE134" s="218"/>
      <c r="AF134" s="217"/>
      <c r="AG134" s="218"/>
      <c r="AH134" s="217"/>
      <c r="AI134" s="218"/>
      <c r="AJ134" s="217"/>
      <c r="AK134" s="218"/>
      <c r="AL134" s="217"/>
      <c r="AM134" s="218"/>
      <c r="AN134" s="217"/>
      <c r="AO134" s="218"/>
      <c r="AP134" s="217"/>
      <c r="AQ134" s="218"/>
      <c r="AR134" s="217"/>
      <c r="AS134" s="218"/>
      <c r="AT134" s="217"/>
      <c r="AU134" s="218"/>
      <c r="AV134" s="217"/>
      <c r="AW134" s="218"/>
      <c r="AX134" s="217"/>
      <c r="AY134" s="218"/>
      <c r="AZ134" s="217"/>
      <c r="BA134" s="218"/>
      <c r="BB134" s="217"/>
      <c r="BC134" s="218"/>
      <c r="BD134" s="217"/>
      <c r="BE134" s="218"/>
      <c r="BF134" s="217"/>
      <c r="BG134" s="216"/>
      <c r="BH134" s="132"/>
      <c r="BI134" s="132"/>
      <c r="BJ134" s="132"/>
      <c r="BK134" s="132"/>
      <c r="BL134" s="132"/>
      <c r="BM134" s="106"/>
      <c r="BN134" s="162"/>
      <c r="BO134" s="162">
        <f t="shared" ref="BO134" si="303">BO131</f>
        <v>0</v>
      </c>
      <c r="BQ134" s="170"/>
      <c r="BR134" s="99"/>
      <c r="BS134" s="118"/>
      <c r="BT134" s="99"/>
      <c r="BU134" s="143"/>
      <c r="BV134" s="99"/>
      <c r="BX134" s="148"/>
      <c r="BY134" s="148"/>
      <c r="CA134" s="149"/>
      <c r="CB134" s="149"/>
      <c r="CD134" s="205"/>
      <c r="CE134" s="99"/>
      <c r="CF134" s="206"/>
      <c r="CG134" s="206"/>
      <c r="CH134" s="206"/>
      <c r="CI134" s="206"/>
      <c r="CJ134" s="206"/>
      <c r="CK134" s="206"/>
      <c r="CL134" s="206"/>
      <c r="CM134" s="206"/>
      <c r="CN134" s="206"/>
      <c r="CO134" s="206"/>
      <c r="CP134" s="206"/>
      <c r="CQ134" s="206"/>
      <c r="CR134" s="206"/>
      <c r="CS134" s="206"/>
      <c r="CT134" s="206"/>
      <c r="CU134" s="206"/>
      <c r="CV134" s="206"/>
      <c r="CW134" s="206"/>
      <c r="CX134" s="206"/>
      <c r="CY134" s="206"/>
      <c r="CZ134" s="206"/>
      <c r="DA134" s="206"/>
      <c r="DB134" s="206"/>
      <c r="DC134" s="206"/>
      <c r="DD134" s="206"/>
      <c r="DE134" s="206"/>
      <c r="DF134" s="206"/>
      <c r="DG134" s="206"/>
    </row>
    <row r="135" spans="1:111" ht="18" customHeight="1" x14ac:dyDescent="0.25">
      <c r="A135" s="30"/>
      <c r="B135" s="119"/>
      <c r="C135" s="215"/>
      <c r="D135" s="190"/>
      <c r="E135" s="131"/>
      <c r="F135" s="190"/>
      <c r="G135" s="131"/>
      <c r="H135" s="190"/>
      <c r="I135" s="131"/>
      <c r="J135" s="190"/>
      <c r="K135" s="131"/>
      <c r="L135" s="190"/>
      <c r="M135" s="131"/>
      <c r="N135" s="190"/>
      <c r="O135" s="131"/>
      <c r="P135" s="190"/>
      <c r="Q135" s="131"/>
      <c r="R135" s="190"/>
      <c r="S135" s="131"/>
      <c r="T135" s="190"/>
      <c r="U135" s="131"/>
      <c r="V135" s="190"/>
      <c r="W135" s="131"/>
      <c r="X135" s="190"/>
      <c r="Y135" s="131"/>
      <c r="Z135" s="190"/>
      <c r="AA135" s="131"/>
      <c r="AB135" s="190"/>
      <c r="AC135" s="131"/>
      <c r="AD135" s="190"/>
      <c r="AE135" s="131"/>
      <c r="AF135" s="190"/>
      <c r="AG135" s="131"/>
      <c r="AH135" s="190"/>
      <c r="AI135" s="131"/>
      <c r="AJ135" s="190"/>
      <c r="AK135" s="131"/>
      <c r="AL135" s="190"/>
      <c r="AM135" s="131"/>
      <c r="AN135" s="190"/>
      <c r="AO135" s="131"/>
      <c r="AP135" s="190"/>
      <c r="AQ135" s="131"/>
      <c r="AR135" s="190"/>
      <c r="AS135" s="131"/>
      <c r="AT135" s="190"/>
      <c r="AU135" s="131"/>
      <c r="AV135" s="190"/>
      <c r="AW135" s="131"/>
      <c r="AX135" s="190"/>
      <c r="AY135" s="131"/>
      <c r="AZ135" s="190"/>
      <c r="BA135" s="131"/>
      <c r="BB135" s="190"/>
      <c r="BC135" s="131"/>
      <c r="BD135" s="190"/>
      <c r="BE135" s="131"/>
      <c r="BF135" s="190"/>
      <c r="BG135" s="131"/>
      <c r="BH135" s="104" t="str">
        <f>IF(OR(Gesamtstunden=0,SUM($D$16:$BF$16)=0,B131=""),"",BR131)</f>
        <v/>
      </c>
      <c r="BI135" s="104" t="str">
        <f>IF(OR(Gesamtstunden=0,SUM($D$16:$BF$16)=0,B131=""),"",BS131)</f>
        <v/>
      </c>
      <c r="BJ135" s="108" t="str">
        <f t="shared" ref="BJ135" si="304">IF(BH135="","",IF(BH135=0,0,BU131))</f>
        <v/>
      </c>
      <c r="BK135" s="104" t="str">
        <f>IF(OR(Gesamtstunden=0,SUM($D$16:$BF$16)=0,B131=""),"",BV131)</f>
        <v/>
      </c>
      <c r="BL135" s="104" t="str">
        <f>IF(OR(Gesamtstunden=0,SUM($D$16:$BF$16)=0,B131=""),"",BV133)</f>
        <v/>
      </c>
      <c r="BM135" s="106" t="str">
        <f t="shared" ref="BM135" si="305">IF(BY131="ja","Es fehlen Angaben zum Berufsfeld!","")</f>
        <v/>
      </c>
      <c r="BN135" s="162"/>
      <c r="BO135" s="162">
        <f t="shared" ref="BO135" si="306">BO131</f>
        <v>0</v>
      </c>
      <c r="BQ135" s="169"/>
      <c r="BR135" s="99"/>
      <c r="BS135" s="118"/>
      <c r="BT135" s="99"/>
      <c r="BU135" s="143"/>
      <c r="BV135" s="99"/>
      <c r="BX135" s="148"/>
      <c r="BY135" s="148"/>
      <c r="CA135" s="149" t="str">
        <f>IF(CB135=FALSE,"",COUNTIFS($CB$19:CB135,"&lt;&gt;",$CB$19:CB135,"&lt;&gt;falsch"))</f>
        <v/>
      </c>
      <c r="CB135" s="149"/>
      <c r="CD135" s="205" t="s">
        <v>100</v>
      </c>
      <c r="CE135" s="99">
        <f>IF(Gesamtstunden=0,0,IF(SUM(CF135:DG135)&gt;0,1,IF(AND(BR131&gt;0,Gesamtstunden&gt;BR131),1,0)))</f>
        <v>0</v>
      </c>
      <c r="CF135" s="206">
        <f t="shared" ref="CF135:DG135" si="307">IF(OR($B131="",CF$17=""),0,IF(CF131&lt;CF$16,1,0))</f>
        <v>0</v>
      </c>
      <c r="CG135" s="206">
        <f t="shared" si="307"/>
        <v>0</v>
      </c>
      <c r="CH135" s="206">
        <f t="shared" si="307"/>
        <v>0</v>
      </c>
      <c r="CI135" s="206">
        <f t="shared" si="307"/>
        <v>0</v>
      </c>
      <c r="CJ135" s="206">
        <f t="shared" si="307"/>
        <v>0</v>
      </c>
      <c r="CK135" s="206">
        <f t="shared" si="307"/>
        <v>0</v>
      </c>
      <c r="CL135" s="206">
        <f t="shared" si="307"/>
        <v>0</v>
      </c>
      <c r="CM135" s="206">
        <f t="shared" si="307"/>
        <v>0</v>
      </c>
      <c r="CN135" s="206">
        <f t="shared" si="307"/>
        <v>0</v>
      </c>
      <c r="CO135" s="206">
        <f t="shared" si="307"/>
        <v>0</v>
      </c>
      <c r="CP135" s="206">
        <f t="shared" si="307"/>
        <v>0</v>
      </c>
      <c r="CQ135" s="206">
        <f t="shared" si="307"/>
        <v>0</v>
      </c>
      <c r="CR135" s="206">
        <f t="shared" si="307"/>
        <v>0</v>
      </c>
      <c r="CS135" s="206">
        <f t="shared" si="307"/>
        <v>0</v>
      </c>
      <c r="CT135" s="206">
        <f t="shared" si="307"/>
        <v>0</v>
      </c>
      <c r="CU135" s="206">
        <f t="shared" si="307"/>
        <v>0</v>
      </c>
      <c r="CV135" s="206">
        <f t="shared" si="307"/>
        <v>0</v>
      </c>
      <c r="CW135" s="206">
        <f t="shared" si="307"/>
        <v>0</v>
      </c>
      <c r="CX135" s="206">
        <f t="shared" si="307"/>
        <v>0</v>
      </c>
      <c r="CY135" s="206">
        <f t="shared" si="307"/>
        <v>0</v>
      </c>
      <c r="CZ135" s="206">
        <f t="shared" si="307"/>
        <v>0</v>
      </c>
      <c r="DA135" s="206">
        <f t="shared" si="307"/>
        <v>0</v>
      </c>
      <c r="DB135" s="206">
        <f t="shared" si="307"/>
        <v>0</v>
      </c>
      <c r="DC135" s="206">
        <f t="shared" si="307"/>
        <v>0</v>
      </c>
      <c r="DD135" s="206">
        <f t="shared" si="307"/>
        <v>0</v>
      </c>
      <c r="DE135" s="206">
        <f t="shared" si="307"/>
        <v>0</v>
      </c>
      <c r="DF135" s="206">
        <f t="shared" si="307"/>
        <v>0</v>
      </c>
      <c r="DG135" s="206">
        <f t="shared" si="307"/>
        <v>0</v>
      </c>
    </row>
    <row r="136" spans="1:111" ht="2.15" customHeight="1" x14ac:dyDescent="0.25">
      <c r="A136" s="30"/>
      <c r="B136" s="119"/>
      <c r="C136" s="215"/>
      <c r="D136" s="217"/>
      <c r="E136" s="218"/>
      <c r="F136" s="217"/>
      <c r="G136" s="218"/>
      <c r="H136" s="217"/>
      <c r="I136" s="218"/>
      <c r="J136" s="217"/>
      <c r="K136" s="218"/>
      <c r="L136" s="217"/>
      <c r="M136" s="218"/>
      <c r="N136" s="217"/>
      <c r="O136" s="218"/>
      <c r="P136" s="217"/>
      <c r="Q136" s="218"/>
      <c r="R136" s="217"/>
      <c r="S136" s="218"/>
      <c r="T136" s="217"/>
      <c r="U136" s="218"/>
      <c r="V136" s="217"/>
      <c r="W136" s="218"/>
      <c r="X136" s="217"/>
      <c r="Y136" s="218"/>
      <c r="Z136" s="217"/>
      <c r="AA136" s="218"/>
      <c r="AB136" s="217"/>
      <c r="AC136" s="218"/>
      <c r="AD136" s="217"/>
      <c r="AE136" s="218"/>
      <c r="AF136" s="217"/>
      <c r="AG136" s="218"/>
      <c r="AH136" s="217"/>
      <c r="AI136" s="218"/>
      <c r="AJ136" s="217"/>
      <c r="AK136" s="218"/>
      <c r="AL136" s="217"/>
      <c r="AM136" s="218"/>
      <c r="AN136" s="217"/>
      <c r="AO136" s="218"/>
      <c r="AP136" s="217"/>
      <c r="AQ136" s="218"/>
      <c r="AR136" s="217"/>
      <c r="AS136" s="218"/>
      <c r="AT136" s="217"/>
      <c r="AU136" s="218"/>
      <c r="AV136" s="217"/>
      <c r="AW136" s="218"/>
      <c r="AX136" s="217"/>
      <c r="AY136" s="218"/>
      <c r="AZ136" s="217"/>
      <c r="BA136" s="218"/>
      <c r="BB136" s="217"/>
      <c r="BC136" s="218"/>
      <c r="BD136" s="217"/>
      <c r="BE136" s="218"/>
      <c r="BF136" s="217"/>
      <c r="BG136" s="216"/>
      <c r="BH136" s="104"/>
      <c r="BI136" s="104"/>
      <c r="BJ136" s="108"/>
      <c r="BK136" s="104"/>
      <c r="BL136" s="104"/>
      <c r="BM136" s="106"/>
      <c r="BN136" s="162"/>
      <c r="BO136" s="162">
        <f t="shared" ref="BO136" si="308">BO131</f>
        <v>0</v>
      </c>
      <c r="BQ136" s="169"/>
      <c r="BR136" s="99"/>
      <c r="BS136" s="118"/>
      <c r="BT136" s="99"/>
      <c r="BU136" s="143"/>
      <c r="BV136" s="99"/>
      <c r="BX136" s="148"/>
      <c r="BY136" s="148"/>
      <c r="CA136" s="149"/>
      <c r="CB136" s="149"/>
      <c r="CD136" s="205"/>
      <c r="CE136" s="99"/>
      <c r="CF136" s="206"/>
      <c r="CG136" s="206"/>
      <c r="CH136" s="206"/>
      <c r="CI136" s="206"/>
      <c r="CJ136" s="206"/>
      <c r="CK136" s="206"/>
      <c r="CL136" s="206"/>
      <c r="CM136" s="206"/>
      <c r="CN136" s="206"/>
      <c r="CO136" s="206"/>
      <c r="CP136" s="206"/>
      <c r="CQ136" s="206"/>
      <c r="CR136" s="206"/>
      <c r="CS136" s="206"/>
      <c r="CT136" s="206"/>
      <c r="CU136" s="206"/>
      <c r="CV136" s="206"/>
      <c r="CW136" s="206"/>
      <c r="CX136" s="206"/>
      <c r="CY136" s="206"/>
      <c r="CZ136" s="206"/>
      <c r="DA136" s="206"/>
      <c r="DB136" s="206"/>
      <c r="DC136" s="206"/>
      <c r="DD136" s="206"/>
      <c r="DE136" s="206"/>
      <c r="DF136" s="206"/>
      <c r="DG136" s="206"/>
    </row>
    <row r="137" spans="1:111" ht="18" customHeight="1" x14ac:dyDescent="0.25">
      <c r="A137" s="31"/>
      <c r="B137" s="114"/>
      <c r="C137" s="215"/>
      <c r="D137" s="191"/>
      <c r="E137" s="219"/>
      <c r="F137" s="191"/>
      <c r="G137" s="219"/>
      <c r="H137" s="191"/>
      <c r="I137" s="219"/>
      <c r="J137" s="191"/>
      <c r="K137" s="219"/>
      <c r="L137" s="191"/>
      <c r="M137" s="219"/>
      <c r="N137" s="191"/>
      <c r="O137" s="219"/>
      <c r="P137" s="191"/>
      <c r="Q137" s="219"/>
      <c r="R137" s="191"/>
      <c r="S137" s="219"/>
      <c r="T137" s="191"/>
      <c r="U137" s="219"/>
      <c r="V137" s="191"/>
      <c r="W137" s="219"/>
      <c r="X137" s="191"/>
      <c r="Y137" s="219"/>
      <c r="Z137" s="191"/>
      <c r="AA137" s="219"/>
      <c r="AB137" s="191"/>
      <c r="AC137" s="219"/>
      <c r="AD137" s="191"/>
      <c r="AE137" s="219"/>
      <c r="AF137" s="191"/>
      <c r="AG137" s="219"/>
      <c r="AH137" s="191"/>
      <c r="AI137" s="219"/>
      <c r="AJ137" s="191"/>
      <c r="AK137" s="219"/>
      <c r="AL137" s="191"/>
      <c r="AM137" s="219"/>
      <c r="AN137" s="191"/>
      <c r="AO137" s="219"/>
      <c r="AP137" s="191"/>
      <c r="AQ137" s="219"/>
      <c r="AR137" s="191"/>
      <c r="AS137" s="219"/>
      <c r="AT137" s="191"/>
      <c r="AU137" s="219"/>
      <c r="AV137" s="191"/>
      <c r="AW137" s="219"/>
      <c r="AX137" s="191"/>
      <c r="AY137" s="219"/>
      <c r="AZ137" s="191"/>
      <c r="BA137" s="219"/>
      <c r="BB137" s="191"/>
      <c r="BC137" s="219"/>
      <c r="BD137" s="191"/>
      <c r="BE137" s="219"/>
      <c r="BF137" s="191"/>
      <c r="BG137" s="131"/>
      <c r="BH137" s="115"/>
      <c r="BI137" s="115"/>
      <c r="BJ137" s="116"/>
      <c r="BK137" s="115"/>
      <c r="BL137" s="115"/>
      <c r="BM137" s="141" t="str">
        <f t="shared" ref="BM137" si="309">IF(AND(CE133=1,CE135=0),"Bitte die max. Anzahl an Gesamtstunden bzw. Stunden pro Tag beachten!",IF(AND(CE133=0,CE135=1),"Es fehlen Angaben zu den Kursstunden!",IF(AND(CE133=1,CE135=1),"Bitte die max. Anzahl an Stunden pro Tag beachten!","")))</f>
        <v/>
      </c>
      <c r="BN137" s="162" t="str">
        <f t="shared" ref="BN137" si="310">IF(B131&lt;&gt;"",1,"")</f>
        <v/>
      </c>
      <c r="BO137" s="162">
        <f t="shared" ref="BO137" si="311">BO131</f>
        <v>0</v>
      </c>
      <c r="BQ137" s="169"/>
      <c r="BR137" s="99"/>
      <c r="BS137" s="118"/>
      <c r="BT137" s="99"/>
      <c r="BU137" s="143"/>
      <c r="BV137" s="99"/>
      <c r="BX137" s="147"/>
      <c r="BY137" s="147"/>
      <c r="CA137" s="149" t="str">
        <f>IF(CB137=FALSE,"",COUNTIFS($CB$19:CB137,"&lt;&gt;",$CB$19:CB137,"&lt;&gt;falsch"))</f>
        <v/>
      </c>
      <c r="CB137" s="149"/>
      <c r="CD137" s="205"/>
      <c r="CE137" s="99"/>
      <c r="CF137" s="206"/>
      <c r="CG137" s="206"/>
      <c r="CH137" s="206"/>
      <c r="CI137" s="206"/>
      <c r="CJ137" s="206"/>
      <c r="CK137" s="206"/>
      <c r="CL137" s="206"/>
      <c r="CM137" s="206"/>
      <c r="CN137" s="206"/>
      <c r="CO137" s="206"/>
      <c r="CP137" s="206"/>
      <c r="CQ137" s="206"/>
      <c r="CR137" s="206"/>
      <c r="CS137" s="206"/>
      <c r="CT137" s="206"/>
      <c r="CU137" s="206"/>
      <c r="CV137" s="206"/>
      <c r="CW137" s="206"/>
      <c r="CX137" s="206"/>
      <c r="CY137" s="206"/>
      <c r="CZ137" s="206"/>
      <c r="DA137" s="206"/>
      <c r="DB137" s="206"/>
      <c r="DC137" s="206"/>
      <c r="DD137" s="206"/>
      <c r="DE137" s="206"/>
      <c r="DF137" s="206"/>
      <c r="DG137" s="206"/>
    </row>
    <row r="138" spans="1:111" ht="5.15" customHeight="1" x14ac:dyDescent="0.25">
      <c r="B138" s="221"/>
      <c r="C138" s="218"/>
      <c r="BN138" s="163"/>
      <c r="BO138" s="162"/>
      <c r="BQ138" s="169"/>
      <c r="BR138" s="99"/>
      <c r="BS138" s="118"/>
      <c r="BT138" s="99"/>
      <c r="BU138" s="143"/>
      <c r="BV138" s="99"/>
      <c r="BX138" s="146"/>
      <c r="BY138" s="146"/>
      <c r="CA138" s="149" t="str">
        <f>IF(CB138=FALSE,"",COUNTIFS($CB$19:CB138,"&lt;&gt;",$CB$19:CB138,"&lt;&gt;falsch"))</f>
        <v/>
      </c>
      <c r="CB138" s="149"/>
      <c r="CD138" s="205"/>
      <c r="CE138" s="99"/>
      <c r="CF138" s="206"/>
      <c r="CG138" s="206"/>
      <c r="CH138" s="206"/>
      <c r="CI138" s="206"/>
      <c r="CJ138" s="206"/>
      <c r="CK138" s="206"/>
      <c r="CL138" s="206"/>
      <c r="CM138" s="206"/>
      <c r="CN138" s="206"/>
      <c r="CO138" s="206"/>
      <c r="CP138" s="206"/>
      <c r="CQ138" s="206"/>
      <c r="CR138" s="206"/>
      <c r="CS138" s="206"/>
      <c r="CT138" s="206"/>
      <c r="CU138" s="206"/>
      <c r="CV138" s="206"/>
      <c r="CW138" s="206"/>
      <c r="CX138" s="206"/>
      <c r="CY138" s="206"/>
      <c r="CZ138" s="206"/>
      <c r="DA138" s="206"/>
      <c r="DB138" s="206"/>
      <c r="DC138" s="206"/>
      <c r="DD138" s="206"/>
      <c r="DE138" s="206"/>
      <c r="DF138" s="206"/>
      <c r="DG138" s="206"/>
    </row>
    <row r="139" spans="1:111" ht="18" customHeight="1" x14ac:dyDescent="0.25">
      <c r="A139" s="29">
        <v>16</v>
      </c>
      <c r="B139" s="117" t="str">
        <f>VLOOKUP(A139,'Kopierhilfe TN-Daten'!$A$2:$D$31,4)</f>
        <v/>
      </c>
      <c r="C139" s="131"/>
      <c r="D139" s="189"/>
      <c r="E139" s="117"/>
      <c r="F139" s="189"/>
      <c r="G139" s="117"/>
      <c r="H139" s="189"/>
      <c r="I139" s="117"/>
      <c r="J139" s="189"/>
      <c r="K139" s="117"/>
      <c r="L139" s="189"/>
      <c r="M139" s="117"/>
      <c r="N139" s="189"/>
      <c r="O139" s="117"/>
      <c r="P139" s="189"/>
      <c r="Q139" s="117"/>
      <c r="R139" s="189"/>
      <c r="S139" s="117"/>
      <c r="T139" s="189"/>
      <c r="U139" s="117"/>
      <c r="V139" s="189"/>
      <c r="W139" s="117"/>
      <c r="X139" s="189"/>
      <c r="Y139" s="117"/>
      <c r="Z139" s="189"/>
      <c r="AA139" s="117"/>
      <c r="AB139" s="189"/>
      <c r="AC139" s="117"/>
      <c r="AD139" s="189"/>
      <c r="AE139" s="117"/>
      <c r="AF139" s="189"/>
      <c r="AG139" s="117"/>
      <c r="AH139" s="189"/>
      <c r="AI139" s="117"/>
      <c r="AJ139" s="189"/>
      <c r="AK139" s="117"/>
      <c r="AL139" s="189"/>
      <c r="AM139" s="117"/>
      <c r="AN139" s="189"/>
      <c r="AO139" s="117"/>
      <c r="AP139" s="189"/>
      <c r="AQ139" s="117"/>
      <c r="AR139" s="189"/>
      <c r="AS139" s="117"/>
      <c r="AT139" s="189"/>
      <c r="AU139" s="117"/>
      <c r="AV139" s="189"/>
      <c r="AW139" s="117"/>
      <c r="AX139" s="189"/>
      <c r="AY139" s="117"/>
      <c r="AZ139" s="189"/>
      <c r="BA139" s="117"/>
      <c r="BB139" s="189"/>
      <c r="BC139" s="117"/>
      <c r="BD139" s="189"/>
      <c r="BE139" s="117"/>
      <c r="BF139" s="189"/>
      <c r="BG139" s="131"/>
      <c r="BH139" s="105"/>
      <c r="BI139" s="105"/>
      <c r="BJ139" s="105"/>
      <c r="BK139" s="105"/>
      <c r="BL139" s="105"/>
      <c r="BM139" s="106" t="str">
        <f t="shared" ref="BM139" si="312">IF(AND(B139="",BR139&gt;0),"Bitte den Namen der Schülerin/des Schülers erfassen!","")</f>
        <v/>
      </c>
      <c r="BN139" s="162"/>
      <c r="BO139" s="162">
        <f t="shared" ref="BO139" si="313">IF(OR(BM139&lt;&gt;"",BM141&lt;&gt;"",BM143&lt;&gt;"",BM145&lt;&gt;""),1,0)</f>
        <v>0</v>
      </c>
      <c r="BQ139" s="169"/>
      <c r="BR139" s="99">
        <f>SUMPRODUCT(($D$16:$BF$16=Haushaltsjahr)*(D139:BF139&lt;&gt;"")*(D145:BF145))</f>
        <v>0</v>
      </c>
      <c r="BS139" s="118">
        <f>SUMPRODUCT(($D$16:$BF$16=Haushaltsjahr)*(D139:BF139=$BS$17)*(D145:BF145))</f>
        <v>0</v>
      </c>
      <c r="BT139" s="99">
        <f>SUMPRODUCT(($D$16:$BF$16=Haushaltsjahr)*(D139:BF139=$BT$17)*(D145:BF145))</f>
        <v>0</v>
      </c>
      <c r="BU139" s="143">
        <f t="shared" ref="BU139" si="314">IF(BR139=0,0,ROUND(BS139/BR139,4))</f>
        <v>0</v>
      </c>
      <c r="BV139" s="99">
        <f t="shared" ref="BV139" si="315">IF(BY139="ja",0,IF(BU139&gt;=60%,BS139+BT139,BS139))</f>
        <v>0</v>
      </c>
      <c r="BX139" s="148" t="str">
        <f t="shared" ref="BX139" si="316">IF(SUMPRODUCT((D139:BF139=$BS$17)*(D141:BF141="")*($D$16:$BF$16&lt;&gt;0))&gt;0,"ja",
IF(SUMPRODUCT((D139:BF139=$BT$17)*(D141:BF141="")*($D$16:$BF$16&lt;&gt;0))&gt;0,"ja","nein"))</f>
        <v>nein</v>
      </c>
      <c r="BY139" s="148" t="str">
        <f t="shared" ref="BY139" si="317">IF(SUMPRODUCT((D139:BF139=$BS$17)*(D143:BF143="")*($D$16:$BF$16&lt;&gt;0))&gt;0,"ja",
IF(SUMPRODUCT((D139:BF139=$BT$17)*(D143:BF143="")*($D$16:$BF$16&lt;&gt;0))&gt;0,"ja","nein"))</f>
        <v>nein</v>
      </c>
      <c r="CA139" s="149" t="str">
        <f>IF(CB139=FALSE,"",COUNTIFS($CB$19:CB139,"&lt;&gt;",$CB$19:CB139,"&lt;&gt;falsch"))</f>
        <v/>
      </c>
      <c r="CB139" s="149" t="b">
        <f t="shared" ref="CB139" si="318">IF(BR141&gt;0,B139,FALSE)</f>
        <v>0</v>
      </c>
      <c r="CD139" s="205" t="s">
        <v>98</v>
      </c>
      <c r="CE139" s="99"/>
      <c r="CF139" s="118">
        <f t="shared" ref="CF139:DG139" si="319">IF(CF$17="",0,SUMPRODUCT(($D139:$BF139&lt;&gt;"")*($D145:$BF145)*($D$17:$BF$17=CF$17)))</f>
        <v>0</v>
      </c>
      <c r="CG139" s="118">
        <f t="shared" si="319"/>
        <v>0</v>
      </c>
      <c r="CH139" s="118">
        <f t="shared" si="319"/>
        <v>0</v>
      </c>
      <c r="CI139" s="118">
        <f t="shared" si="319"/>
        <v>0</v>
      </c>
      <c r="CJ139" s="118">
        <f t="shared" si="319"/>
        <v>0</v>
      </c>
      <c r="CK139" s="118">
        <f t="shared" si="319"/>
        <v>0</v>
      </c>
      <c r="CL139" s="118">
        <f t="shared" si="319"/>
        <v>0</v>
      </c>
      <c r="CM139" s="118">
        <f t="shared" si="319"/>
        <v>0</v>
      </c>
      <c r="CN139" s="118">
        <f t="shared" si="319"/>
        <v>0</v>
      </c>
      <c r="CO139" s="118">
        <f t="shared" si="319"/>
        <v>0</v>
      </c>
      <c r="CP139" s="118">
        <f t="shared" si="319"/>
        <v>0</v>
      </c>
      <c r="CQ139" s="118">
        <f t="shared" si="319"/>
        <v>0</v>
      </c>
      <c r="CR139" s="118">
        <f t="shared" si="319"/>
        <v>0</v>
      </c>
      <c r="CS139" s="118">
        <f t="shared" si="319"/>
        <v>0</v>
      </c>
      <c r="CT139" s="118">
        <f t="shared" si="319"/>
        <v>0</v>
      </c>
      <c r="CU139" s="118">
        <f t="shared" si="319"/>
        <v>0</v>
      </c>
      <c r="CV139" s="118">
        <f t="shared" si="319"/>
        <v>0</v>
      </c>
      <c r="CW139" s="118">
        <f t="shared" si="319"/>
        <v>0</v>
      </c>
      <c r="CX139" s="118">
        <f t="shared" si="319"/>
        <v>0</v>
      </c>
      <c r="CY139" s="118">
        <f t="shared" si="319"/>
        <v>0</v>
      </c>
      <c r="CZ139" s="118">
        <f t="shared" si="319"/>
        <v>0</v>
      </c>
      <c r="DA139" s="118">
        <f t="shared" si="319"/>
        <v>0</v>
      </c>
      <c r="DB139" s="118">
        <f t="shared" si="319"/>
        <v>0</v>
      </c>
      <c r="DC139" s="118">
        <f t="shared" si="319"/>
        <v>0</v>
      </c>
      <c r="DD139" s="118">
        <f t="shared" si="319"/>
        <v>0</v>
      </c>
      <c r="DE139" s="118">
        <f t="shared" si="319"/>
        <v>0</v>
      </c>
      <c r="DF139" s="118">
        <f t="shared" si="319"/>
        <v>0</v>
      </c>
      <c r="DG139" s="118">
        <f t="shared" si="319"/>
        <v>0</v>
      </c>
    </row>
    <row r="140" spans="1:111" ht="2.15" customHeight="1" x14ac:dyDescent="0.25">
      <c r="A140" s="30"/>
      <c r="B140" s="131"/>
      <c r="C140" s="215"/>
      <c r="D140" s="217"/>
      <c r="E140" s="218"/>
      <c r="F140" s="217"/>
      <c r="G140" s="218"/>
      <c r="H140" s="217"/>
      <c r="I140" s="218"/>
      <c r="J140" s="217"/>
      <c r="K140" s="218"/>
      <c r="L140" s="217"/>
      <c r="M140" s="218"/>
      <c r="N140" s="217"/>
      <c r="O140" s="218"/>
      <c r="P140" s="217"/>
      <c r="Q140" s="218"/>
      <c r="R140" s="217"/>
      <c r="S140" s="218"/>
      <c r="T140" s="217"/>
      <c r="U140" s="218"/>
      <c r="V140" s="217"/>
      <c r="W140" s="218"/>
      <c r="X140" s="217"/>
      <c r="Y140" s="218"/>
      <c r="Z140" s="217"/>
      <c r="AA140" s="218"/>
      <c r="AB140" s="217"/>
      <c r="AC140" s="218"/>
      <c r="AD140" s="217"/>
      <c r="AE140" s="218"/>
      <c r="AF140" s="217"/>
      <c r="AG140" s="218"/>
      <c r="AH140" s="217"/>
      <c r="AI140" s="218"/>
      <c r="AJ140" s="217"/>
      <c r="AK140" s="218"/>
      <c r="AL140" s="217"/>
      <c r="AM140" s="218"/>
      <c r="AN140" s="217"/>
      <c r="AO140" s="218"/>
      <c r="AP140" s="217"/>
      <c r="AQ140" s="218"/>
      <c r="AR140" s="217"/>
      <c r="AS140" s="218"/>
      <c r="AT140" s="217"/>
      <c r="AU140" s="218"/>
      <c r="AV140" s="217"/>
      <c r="AW140" s="218"/>
      <c r="AX140" s="217"/>
      <c r="AY140" s="218"/>
      <c r="AZ140" s="217"/>
      <c r="BA140" s="218"/>
      <c r="BB140" s="217"/>
      <c r="BC140" s="218"/>
      <c r="BD140" s="217"/>
      <c r="BE140" s="218"/>
      <c r="BF140" s="217"/>
      <c r="BG140" s="216"/>
      <c r="BH140" s="132"/>
      <c r="BI140" s="132"/>
      <c r="BJ140" s="132"/>
      <c r="BK140" s="132"/>
      <c r="BL140" s="132"/>
      <c r="BM140" s="106"/>
      <c r="BN140" s="162"/>
      <c r="BO140" s="162">
        <f t="shared" ref="BO140" si="320">BO139</f>
        <v>0</v>
      </c>
      <c r="BQ140" s="169"/>
      <c r="BR140" s="99"/>
      <c r="BS140" s="118"/>
      <c r="BT140" s="99"/>
      <c r="BU140" s="143"/>
      <c r="BV140" s="99"/>
      <c r="BX140" s="148"/>
      <c r="BY140" s="148"/>
      <c r="CA140" s="149"/>
      <c r="CB140" s="149"/>
      <c r="CD140" s="205"/>
      <c r="CE140" s="99"/>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row>
    <row r="141" spans="1:111" ht="18" customHeight="1" x14ac:dyDescent="0.25">
      <c r="A141" s="30"/>
      <c r="B141" s="131"/>
      <c r="C141" s="215"/>
      <c r="D141" s="190"/>
      <c r="E141" s="131"/>
      <c r="F141" s="190"/>
      <c r="G141" s="131"/>
      <c r="H141" s="190"/>
      <c r="I141" s="131"/>
      <c r="J141" s="190"/>
      <c r="K141" s="131"/>
      <c r="L141" s="190"/>
      <c r="M141" s="131"/>
      <c r="N141" s="190"/>
      <c r="O141" s="131"/>
      <c r="P141" s="190"/>
      <c r="Q141" s="131"/>
      <c r="R141" s="190"/>
      <c r="S141" s="131"/>
      <c r="T141" s="190"/>
      <c r="U141" s="131"/>
      <c r="V141" s="190"/>
      <c r="W141" s="131"/>
      <c r="X141" s="190"/>
      <c r="Y141" s="131"/>
      <c r="Z141" s="190"/>
      <c r="AA141" s="131"/>
      <c r="AB141" s="190"/>
      <c r="AC141" s="131"/>
      <c r="AD141" s="190"/>
      <c r="AE141" s="131"/>
      <c r="AF141" s="190"/>
      <c r="AG141" s="131"/>
      <c r="AH141" s="190"/>
      <c r="AI141" s="131"/>
      <c r="AJ141" s="190"/>
      <c r="AK141" s="131"/>
      <c r="AL141" s="190"/>
      <c r="AM141" s="131"/>
      <c r="AN141" s="190"/>
      <c r="AO141" s="131"/>
      <c r="AP141" s="190"/>
      <c r="AQ141" s="131"/>
      <c r="AR141" s="190"/>
      <c r="AS141" s="131"/>
      <c r="AT141" s="190"/>
      <c r="AU141" s="131"/>
      <c r="AV141" s="190"/>
      <c r="AW141" s="131"/>
      <c r="AX141" s="190"/>
      <c r="AY141" s="131"/>
      <c r="AZ141" s="190"/>
      <c r="BA141" s="131"/>
      <c r="BB141" s="190"/>
      <c r="BC141" s="131"/>
      <c r="BD141" s="190"/>
      <c r="BE141" s="131"/>
      <c r="BF141" s="190"/>
      <c r="BG141" s="131"/>
      <c r="BH141" s="132"/>
      <c r="BI141" s="132"/>
      <c r="BJ141" s="132"/>
      <c r="BK141" s="132"/>
      <c r="BL141" s="132"/>
      <c r="BM141" s="106" t="str">
        <f t="shared" ref="BM141" si="321">IF(BX139="ja","Es fehlen Angaben zum Maßnahmeort!","")</f>
        <v/>
      </c>
      <c r="BN141" s="162"/>
      <c r="BO141" s="162">
        <f t="shared" ref="BO141" si="322">BO139</f>
        <v>0</v>
      </c>
      <c r="BQ141" s="170" t="s">
        <v>73</v>
      </c>
      <c r="BR141" s="99">
        <f>SUMPRODUCT(($D$16:$BF$16=Haushaltsjahr)*(D139:BF139&lt;&gt;"")*(D141:BF141=BQ141)*(D145:BF145))</f>
        <v>0</v>
      </c>
      <c r="BS141" s="118">
        <f>SUMPRODUCT(($D$16:$BF$16=Haushaltsjahr)*(D139:BF139=$BS$17)*(D141:BF141=BQ141)*(D145:BF145))</f>
        <v>0</v>
      </c>
      <c r="BT141" s="99">
        <f>SUMPRODUCT(($D$16:$BF$16=Haushaltsjahr)*(D139:BF139=$BT$17)*(D141:BF141=BQ141)*(D145:BF145))</f>
        <v>0</v>
      </c>
      <c r="BU141" s="143"/>
      <c r="BV141" s="99">
        <f t="shared" ref="BV141" si="323">IF(OR(BY139="ja",BX139="ja"),0,IF(BU139&gt;=60%,BS141+BT141,BS141))</f>
        <v>0</v>
      </c>
      <c r="BX141" s="148"/>
      <c r="BY141" s="148"/>
      <c r="CA141" s="149" t="str">
        <f>IF(CB141=FALSE,"",COUNTIFS($CB$19:CB141,"&lt;&gt;",$CB$19:CB141,"&lt;&gt;falsch"))</f>
        <v/>
      </c>
      <c r="CB141" s="149"/>
      <c r="CD141" s="205" t="s">
        <v>99</v>
      </c>
      <c r="CE141" s="99">
        <f>IF(Gesamtstunden=0,0,IF(SUM(CF141:DG141)&gt;0,1,IF(AND(BR139&gt;0,Gesamtstunden&lt;BR139),1,0)))</f>
        <v>0</v>
      </c>
      <c r="CF141" s="206">
        <f t="shared" ref="CF141:DG141" si="324">IF(CF$17="",0,IF(CF139&gt;CF$16,1,0))</f>
        <v>0</v>
      </c>
      <c r="CG141" s="206">
        <f t="shared" si="324"/>
        <v>0</v>
      </c>
      <c r="CH141" s="206">
        <f t="shared" si="324"/>
        <v>0</v>
      </c>
      <c r="CI141" s="206">
        <f t="shared" si="324"/>
        <v>0</v>
      </c>
      <c r="CJ141" s="206">
        <f t="shared" si="324"/>
        <v>0</v>
      </c>
      <c r="CK141" s="206">
        <f t="shared" si="324"/>
        <v>0</v>
      </c>
      <c r="CL141" s="206">
        <f t="shared" si="324"/>
        <v>0</v>
      </c>
      <c r="CM141" s="206">
        <f t="shared" si="324"/>
        <v>0</v>
      </c>
      <c r="CN141" s="206">
        <f t="shared" si="324"/>
        <v>0</v>
      </c>
      <c r="CO141" s="206">
        <f t="shared" si="324"/>
        <v>0</v>
      </c>
      <c r="CP141" s="206">
        <f t="shared" si="324"/>
        <v>0</v>
      </c>
      <c r="CQ141" s="206">
        <f t="shared" si="324"/>
        <v>0</v>
      </c>
      <c r="CR141" s="206">
        <f t="shared" si="324"/>
        <v>0</v>
      </c>
      <c r="CS141" s="206">
        <f t="shared" si="324"/>
        <v>0</v>
      </c>
      <c r="CT141" s="206">
        <f t="shared" si="324"/>
        <v>0</v>
      </c>
      <c r="CU141" s="206">
        <f t="shared" si="324"/>
        <v>0</v>
      </c>
      <c r="CV141" s="206">
        <f t="shared" si="324"/>
        <v>0</v>
      </c>
      <c r="CW141" s="206">
        <f t="shared" si="324"/>
        <v>0</v>
      </c>
      <c r="CX141" s="206">
        <f t="shared" si="324"/>
        <v>0</v>
      </c>
      <c r="CY141" s="206">
        <f t="shared" si="324"/>
        <v>0</v>
      </c>
      <c r="CZ141" s="206">
        <f t="shared" si="324"/>
        <v>0</v>
      </c>
      <c r="DA141" s="206">
        <f t="shared" si="324"/>
        <v>0</v>
      </c>
      <c r="DB141" s="206">
        <f t="shared" si="324"/>
        <v>0</v>
      </c>
      <c r="DC141" s="206">
        <f t="shared" si="324"/>
        <v>0</v>
      </c>
      <c r="DD141" s="206">
        <f t="shared" si="324"/>
        <v>0</v>
      </c>
      <c r="DE141" s="206">
        <f t="shared" si="324"/>
        <v>0</v>
      </c>
      <c r="DF141" s="206">
        <f t="shared" si="324"/>
        <v>0</v>
      </c>
      <c r="DG141" s="206">
        <f t="shared" si="324"/>
        <v>0</v>
      </c>
    </row>
    <row r="142" spans="1:111" ht="2.15" customHeight="1" x14ac:dyDescent="0.25">
      <c r="A142" s="30"/>
      <c r="B142" s="131"/>
      <c r="C142" s="215"/>
      <c r="D142" s="217"/>
      <c r="E142" s="218"/>
      <c r="F142" s="217"/>
      <c r="G142" s="218"/>
      <c r="H142" s="217"/>
      <c r="I142" s="218"/>
      <c r="J142" s="217"/>
      <c r="K142" s="218"/>
      <c r="L142" s="217"/>
      <c r="M142" s="218"/>
      <c r="N142" s="217"/>
      <c r="O142" s="218"/>
      <c r="P142" s="217"/>
      <c r="Q142" s="218"/>
      <c r="R142" s="217"/>
      <c r="S142" s="218"/>
      <c r="T142" s="217"/>
      <c r="U142" s="218"/>
      <c r="V142" s="217"/>
      <c r="W142" s="218"/>
      <c r="X142" s="217"/>
      <c r="Y142" s="218"/>
      <c r="Z142" s="217"/>
      <c r="AA142" s="218"/>
      <c r="AB142" s="217"/>
      <c r="AC142" s="218"/>
      <c r="AD142" s="217"/>
      <c r="AE142" s="218"/>
      <c r="AF142" s="217"/>
      <c r="AG142" s="218"/>
      <c r="AH142" s="217"/>
      <c r="AI142" s="218"/>
      <c r="AJ142" s="217"/>
      <c r="AK142" s="218"/>
      <c r="AL142" s="217"/>
      <c r="AM142" s="218"/>
      <c r="AN142" s="217"/>
      <c r="AO142" s="218"/>
      <c r="AP142" s="217"/>
      <c r="AQ142" s="218"/>
      <c r="AR142" s="217"/>
      <c r="AS142" s="218"/>
      <c r="AT142" s="217"/>
      <c r="AU142" s="218"/>
      <c r="AV142" s="217"/>
      <c r="AW142" s="218"/>
      <c r="AX142" s="217"/>
      <c r="AY142" s="218"/>
      <c r="AZ142" s="217"/>
      <c r="BA142" s="218"/>
      <c r="BB142" s="217"/>
      <c r="BC142" s="218"/>
      <c r="BD142" s="217"/>
      <c r="BE142" s="218"/>
      <c r="BF142" s="217"/>
      <c r="BG142" s="216"/>
      <c r="BH142" s="132"/>
      <c r="BI142" s="132"/>
      <c r="BJ142" s="132"/>
      <c r="BK142" s="132"/>
      <c r="BL142" s="132"/>
      <c r="BM142" s="106"/>
      <c r="BN142" s="162"/>
      <c r="BO142" s="162">
        <f t="shared" ref="BO142" si="325">BO139</f>
        <v>0</v>
      </c>
      <c r="BQ142" s="170"/>
      <c r="BR142" s="99"/>
      <c r="BS142" s="118"/>
      <c r="BT142" s="99"/>
      <c r="BU142" s="143"/>
      <c r="BV142" s="99"/>
      <c r="BX142" s="148"/>
      <c r="BY142" s="148"/>
      <c r="CA142" s="149"/>
      <c r="CB142" s="149"/>
      <c r="CD142" s="205"/>
      <c r="CE142" s="99"/>
      <c r="CF142" s="206"/>
      <c r="CG142" s="206"/>
      <c r="CH142" s="206"/>
      <c r="CI142" s="206"/>
      <c r="CJ142" s="206"/>
      <c r="CK142" s="206"/>
      <c r="CL142" s="206"/>
      <c r="CM142" s="206"/>
      <c r="CN142" s="206"/>
      <c r="CO142" s="206"/>
      <c r="CP142" s="206"/>
      <c r="CQ142" s="206"/>
      <c r="CR142" s="206"/>
      <c r="CS142" s="206"/>
      <c r="CT142" s="206"/>
      <c r="CU142" s="206"/>
      <c r="CV142" s="206"/>
      <c r="CW142" s="206"/>
      <c r="CX142" s="206"/>
      <c r="CY142" s="206"/>
      <c r="CZ142" s="206"/>
      <c r="DA142" s="206"/>
      <c r="DB142" s="206"/>
      <c r="DC142" s="206"/>
      <c r="DD142" s="206"/>
      <c r="DE142" s="206"/>
      <c r="DF142" s="206"/>
      <c r="DG142" s="206"/>
    </row>
    <row r="143" spans="1:111" ht="18" customHeight="1" x14ac:dyDescent="0.25">
      <c r="A143" s="30"/>
      <c r="B143" s="119"/>
      <c r="C143" s="215"/>
      <c r="D143" s="190"/>
      <c r="E143" s="131"/>
      <c r="F143" s="190"/>
      <c r="G143" s="131"/>
      <c r="H143" s="190"/>
      <c r="I143" s="131"/>
      <c r="J143" s="190"/>
      <c r="K143" s="131"/>
      <c r="L143" s="190"/>
      <c r="M143" s="131"/>
      <c r="N143" s="190"/>
      <c r="O143" s="131"/>
      <c r="P143" s="190"/>
      <c r="Q143" s="131"/>
      <c r="R143" s="190"/>
      <c r="S143" s="131"/>
      <c r="T143" s="190"/>
      <c r="U143" s="131"/>
      <c r="V143" s="190"/>
      <c r="W143" s="131"/>
      <c r="X143" s="190"/>
      <c r="Y143" s="131"/>
      <c r="Z143" s="190"/>
      <c r="AA143" s="131"/>
      <c r="AB143" s="190"/>
      <c r="AC143" s="131"/>
      <c r="AD143" s="190"/>
      <c r="AE143" s="131"/>
      <c r="AF143" s="190"/>
      <c r="AG143" s="131"/>
      <c r="AH143" s="190"/>
      <c r="AI143" s="131"/>
      <c r="AJ143" s="190"/>
      <c r="AK143" s="131"/>
      <c r="AL143" s="190"/>
      <c r="AM143" s="131"/>
      <c r="AN143" s="190"/>
      <c r="AO143" s="131"/>
      <c r="AP143" s="190"/>
      <c r="AQ143" s="131"/>
      <c r="AR143" s="190"/>
      <c r="AS143" s="131"/>
      <c r="AT143" s="190"/>
      <c r="AU143" s="131"/>
      <c r="AV143" s="190"/>
      <c r="AW143" s="131"/>
      <c r="AX143" s="190"/>
      <c r="AY143" s="131"/>
      <c r="AZ143" s="190"/>
      <c r="BA143" s="131"/>
      <c r="BB143" s="190"/>
      <c r="BC143" s="131"/>
      <c r="BD143" s="190"/>
      <c r="BE143" s="131"/>
      <c r="BF143" s="190"/>
      <c r="BG143" s="131"/>
      <c r="BH143" s="104" t="str">
        <f>IF(OR(Gesamtstunden=0,SUM($D$16:$BF$16)=0,B139=""),"",BR139)</f>
        <v/>
      </c>
      <c r="BI143" s="104" t="str">
        <f>IF(OR(Gesamtstunden=0,SUM($D$16:$BF$16)=0,B139=""),"",BS139)</f>
        <v/>
      </c>
      <c r="BJ143" s="108" t="str">
        <f t="shared" ref="BJ143" si="326">IF(BH143="","",IF(BH143=0,0,BU139))</f>
        <v/>
      </c>
      <c r="BK143" s="104" t="str">
        <f>IF(OR(Gesamtstunden=0,SUM($D$16:$BF$16)=0,B139=""),"",BV139)</f>
        <v/>
      </c>
      <c r="BL143" s="104" t="str">
        <f>IF(OR(Gesamtstunden=0,SUM($D$16:$BF$16)=0,B139=""),"",BV141)</f>
        <v/>
      </c>
      <c r="BM143" s="106" t="str">
        <f t="shared" ref="BM143" si="327">IF(BY139="ja","Es fehlen Angaben zum Berufsfeld!","")</f>
        <v/>
      </c>
      <c r="BN143" s="162"/>
      <c r="BO143" s="162">
        <f t="shared" ref="BO143" si="328">BO139</f>
        <v>0</v>
      </c>
      <c r="BQ143" s="169"/>
      <c r="BR143" s="99"/>
      <c r="BS143" s="118"/>
      <c r="BT143" s="99"/>
      <c r="BU143" s="143"/>
      <c r="BV143" s="99"/>
      <c r="BX143" s="148"/>
      <c r="BY143" s="148"/>
      <c r="CA143" s="149" t="str">
        <f>IF(CB143=FALSE,"",COUNTIFS($CB$19:CB143,"&lt;&gt;",$CB$19:CB143,"&lt;&gt;falsch"))</f>
        <v/>
      </c>
      <c r="CB143" s="149"/>
      <c r="CD143" s="205" t="s">
        <v>100</v>
      </c>
      <c r="CE143" s="99">
        <f>IF(Gesamtstunden=0,0,IF(SUM(CF143:DG143)&gt;0,1,IF(AND(BR139&gt;0,Gesamtstunden&gt;BR139),1,0)))</f>
        <v>0</v>
      </c>
      <c r="CF143" s="206">
        <f t="shared" ref="CF143:DG143" si="329">IF(OR($B139="",CF$17=""),0,IF(CF139&lt;CF$16,1,0))</f>
        <v>0</v>
      </c>
      <c r="CG143" s="206">
        <f t="shared" si="329"/>
        <v>0</v>
      </c>
      <c r="CH143" s="206">
        <f t="shared" si="329"/>
        <v>0</v>
      </c>
      <c r="CI143" s="206">
        <f t="shared" si="329"/>
        <v>0</v>
      </c>
      <c r="CJ143" s="206">
        <f t="shared" si="329"/>
        <v>0</v>
      </c>
      <c r="CK143" s="206">
        <f t="shared" si="329"/>
        <v>0</v>
      </c>
      <c r="CL143" s="206">
        <f t="shared" si="329"/>
        <v>0</v>
      </c>
      <c r="CM143" s="206">
        <f t="shared" si="329"/>
        <v>0</v>
      </c>
      <c r="CN143" s="206">
        <f t="shared" si="329"/>
        <v>0</v>
      </c>
      <c r="CO143" s="206">
        <f t="shared" si="329"/>
        <v>0</v>
      </c>
      <c r="CP143" s="206">
        <f t="shared" si="329"/>
        <v>0</v>
      </c>
      <c r="CQ143" s="206">
        <f t="shared" si="329"/>
        <v>0</v>
      </c>
      <c r="CR143" s="206">
        <f t="shared" si="329"/>
        <v>0</v>
      </c>
      <c r="CS143" s="206">
        <f t="shared" si="329"/>
        <v>0</v>
      </c>
      <c r="CT143" s="206">
        <f t="shared" si="329"/>
        <v>0</v>
      </c>
      <c r="CU143" s="206">
        <f t="shared" si="329"/>
        <v>0</v>
      </c>
      <c r="CV143" s="206">
        <f t="shared" si="329"/>
        <v>0</v>
      </c>
      <c r="CW143" s="206">
        <f t="shared" si="329"/>
        <v>0</v>
      </c>
      <c r="CX143" s="206">
        <f t="shared" si="329"/>
        <v>0</v>
      </c>
      <c r="CY143" s="206">
        <f t="shared" si="329"/>
        <v>0</v>
      </c>
      <c r="CZ143" s="206">
        <f t="shared" si="329"/>
        <v>0</v>
      </c>
      <c r="DA143" s="206">
        <f t="shared" si="329"/>
        <v>0</v>
      </c>
      <c r="DB143" s="206">
        <f t="shared" si="329"/>
        <v>0</v>
      </c>
      <c r="DC143" s="206">
        <f t="shared" si="329"/>
        <v>0</v>
      </c>
      <c r="DD143" s="206">
        <f t="shared" si="329"/>
        <v>0</v>
      </c>
      <c r="DE143" s="206">
        <f t="shared" si="329"/>
        <v>0</v>
      </c>
      <c r="DF143" s="206">
        <f t="shared" si="329"/>
        <v>0</v>
      </c>
      <c r="DG143" s="206">
        <f t="shared" si="329"/>
        <v>0</v>
      </c>
    </row>
    <row r="144" spans="1:111" ht="2.15" customHeight="1" x14ac:dyDescent="0.25">
      <c r="A144" s="30"/>
      <c r="B144" s="119"/>
      <c r="C144" s="215"/>
      <c r="D144" s="217"/>
      <c r="E144" s="218"/>
      <c r="F144" s="217"/>
      <c r="G144" s="218"/>
      <c r="H144" s="217"/>
      <c r="I144" s="218"/>
      <c r="J144" s="217"/>
      <c r="K144" s="218"/>
      <c r="L144" s="217"/>
      <c r="M144" s="218"/>
      <c r="N144" s="217"/>
      <c r="O144" s="218"/>
      <c r="P144" s="217"/>
      <c r="Q144" s="218"/>
      <c r="R144" s="217"/>
      <c r="S144" s="218"/>
      <c r="T144" s="217"/>
      <c r="U144" s="218"/>
      <c r="V144" s="217"/>
      <c r="W144" s="218"/>
      <c r="X144" s="217"/>
      <c r="Y144" s="218"/>
      <c r="Z144" s="217"/>
      <c r="AA144" s="218"/>
      <c r="AB144" s="217"/>
      <c r="AC144" s="218"/>
      <c r="AD144" s="217"/>
      <c r="AE144" s="218"/>
      <c r="AF144" s="217"/>
      <c r="AG144" s="218"/>
      <c r="AH144" s="217"/>
      <c r="AI144" s="218"/>
      <c r="AJ144" s="217"/>
      <c r="AK144" s="218"/>
      <c r="AL144" s="217"/>
      <c r="AM144" s="218"/>
      <c r="AN144" s="217"/>
      <c r="AO144" s="218"/>
      <c r="AP144" s="217"/>
      <c r="AQ144" s="218"/>
      <c r="AR144" s="217"/>
      <c r="AS144" s="218"/>
      <c r="AT144" s="217"/>
      <c r="AU144" s="218"/>
      <c r="AV144" s="217"/>
      <c r="AW144" s="218"/>
      <c r="AX144" s="217"/>
      <c r="AY144" s="218"/>
      <c r="AZ144" s="217"/>
      <c r="BA144" s="218"/>
      <c r="BB144" s="217"/>
      <c r="BC144" s="218"/>
      <c r="BD144" s="217"/>
      <c r="BE144" s="218"/>
      <c r="BF144" s="217"/>
      <c r="BG144" s="216"/>
      <c r="BH144" s="104"/>
      <c r="BI144" s="104"/>
      <c r="BJ144" s="108"/>
      <c r="BK144" s="104"/>
      <c r="BL144" s="104"/>
      <c r="BM144" s="106"/>
      <c r="BN144" s="162"/>
      <c r="BO144" s="162">
        <f t="shared" ref="BO144" si="330">BO139</f>
        <v>0</v>
      </c>
      <c r="BQ144" s="169"/>
      <c r="BR144" s="99"/>
      <c r="BS144" s="118"/>
      <c r="BT144" s="99"/>
      <c r="BU144" s="143"/>
      <c r="BV144" s="99"/>
      <c r="BX144" s="148"/>
      <c r="BY144" s="148"/>
      <c r="CA144" s="149"/>
      <c r="CB144" s="149"/>
      <c r="CD144" s="205"/>
      <c r="CE144" s="99"/>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c r="CZ144" s="206"/>
      <c r="DA144" s="206"/>
      <c r="DB144" s="206"/>
      <c r="DC144" s="206"/>
      <c r="DD144" s="206"/>
      <c r="DE144" s="206"/>
      <c r="DF144" s="206"/>
      <c r="DG144" s="206"/>
    </row>
    <row r="145" spans="1:111" ht="18" customHeight="1" x14ac:dyDescent="0.25">
      <c r="A145" s="31"/>
      <c r="B145" s="114"/>
      <c r="C145" s="215"/>
      <c r="D145" s="191"/>
      <c r="E145" s="219"/>
      <c r="F145" s="191"/>
      <c r="G145" s="219"/>
      <c r="H145" s="191"/>
      <c r="I145" s="219"/>
      <c r="J145" s="191"/>
      <c r="K145" s="219"/>
      <c r="L145" s="191"/>
      <c r="M145" s="219"/>
      <c r="N145" s="191"/>
      <c r="O145" s="219"/>
      <c r="P145" s="191"/>
      <c r="Q145" s="219"/>
      <c r="R145" s="191"/>
      <c r="S145" s="219"/>
      <c r="T145" s="191"/>
      <c r="U145" s="219"/>
      <c r="V145" s="191"/>
      <c r="W145" s="219"/>
      <c r="X145" s="191"/>
      <c r="Y145" s="219"/>
      <c r="Z145" s="191"/>
      <c r="AA145" s="219"/>
      <c r="AB145" s="191"/>
      <c r="AC145" s="219"/>
      <c r="AD145" s="191"/>
      <c r="AE145" s="219"/>
      <c r="AF145" s="191"/>
      <c r="AG145" s="219"/>
      <c r="AH145" s="191"/>
      <c r="AI145" s="219"/>
      <c r="AJ145" s="191"/>
      <c r="AK145" s="219"/>
      <c r="AL145" s="191"/>
      <c r="AM145" s="219"/>
      <c r="AN145" s="191"/>
      <c r="AO145" s="219"/>
      <c r="AP145" s="191"/>
      <c r="AQ145" s="219"/>
      <c r="AR145" s="191"/>
      <c r="AS145" s="219"/>
      <c r="AT145" s="191"/>
      <c r="AU145" s="219"/>
      <c r="AV145" s="191"/>
      <c r="AW145" s="219"/>
      <c r="AX145" s="191"/>
      <c r="AY145" s="219"/>
      <c r="AZ145" s="191"/>
      <c r="BA145" s="219"/>
      <c r="BB145" s="191"/>
      <c r="BC145" s="219"/>
      <c r="BD145" s="191"/>
      <c r="BE145" s="219"/>
      <c r="BF145" s="191"/>
      <c r="BG145" s="131"/>
      <c r="BH145" s="115"/>
      <c r="BI145" s="115"/>
      <c r="BJ145" s="116"/>
      <c r="BK145" s="115"/>
      <c r="BL145" s="115"/>
      <c r="BM145" s="141" t="str">
        <f t="shared" ref="BM145" si="331">IF(AND(CE141=1,CE143=0),"Bitte die max. Anzahl an Gesamtstunden bzw. Stunden pro Tag beachten!",IF(AND(CE141=0,CE143=1),"Es fehlen Angaben zu den Kursstunden!",IF(AND(CE141=1,CE143=1),"Bitte die max. Anzahl an Stunden pro Tag beachten!","")))</f>
        <v/>
      </c>
      <c r="BN145" s="162" t="str">
        <f t="shared" ref="BN145" si="332">IF(B139&lt;&gt;"",1,"")</f>
        <v/>
      </c>
      <c r="BO145" s="162">
        <f t="shared" ref="BO145" si="333">BO139</f>
        <v>0</v>
      </c>
      <c r="BQ145" s="169"/>
      <c r="BR145" s="99"/>
      <c r="BS145" s="118"/>
      <c r="BT145" s="99"/>
      <c r="BU145" s="143"/>
      <c r="BV145" s="99"/>
      <c r="BX145" s="147"/>
      <c r="BY145" s="147"/>
      <c r="CA145" s="149" t="str">
        <f>IF(CB145=FALSE,"",COUNTIFS($CB$19:CB145,"&lt;&gt;",$CB$19:CB145,"&lt;&gt;falsch"))</f>
        <v/>
      </c>
      <c r="CB145" s="149"/>
      <c r="CD145" s="205"/>
      <c r="CE145" s="99"/>
      <c r="CF145" s="206"/>
      <c r="CG145" s="206"/>
      <c r="CH145" s="206"/>
      <c r="CI145" s="206"/>
      <c r="CJ145" s="206"/>
      <c r="CK145" s="206"/>
      <c r="CL145" s="206"/>
      <c r="CM145" s="206"/>
      <c r="CN145" s="206"/>
      <c r="CO145" s="206"/>
      <c r="CP145" s="206"/>
      <c r="CQ145" s="206"/>
      <c r="CR145" s="206"/>
      <c r="CS145" s="206"/>
      <c r="CT145" s="206"/>
      <c r="CU145" s="206"/>
      <c r="CV145" s="206"/>
      <c r="CW145" s="206"/>
      <c r="CX145" s="206"/>
      <c r="CY145" s="206"/>
      <c r="CZ145" s="206"/>
      <c r="DA145" s="206"/>
      <c r="DB145" s="206"/>
      <c r="DC145" s="206"/>
      <c r="DD145" s="206"/>
      <c r="DE145" s="206"/>
      <c r="DF145" s="206"/>
      <c r="DG145" s="206"/>
    </row>
    <row r="146" spans="1:111" ht="5.15" customHeight="1" x14ac:dyDescent="0.25">
      <c r="B146" s="221"/>
      <c r="C146" s="218"/>
      <c r="BN146" s="163"/>
      <c r="BO146" s="162"/>
      <c r="BQ146" s="169"/>
      <c r="BR146" s="99"/>
      <c r="BS146" s="118"/>
      <c r="BT146" s="99"/>
      <c r="BU146" s="143"/>
      <c r="BV146" s="99"/>
      <c r="BX146" s="146"/>
      <c r="BY146" s="146"/>
      <c r="CA146" s="149" t="str">
        <f>IF(CB146=FALSE,"",COUNTIFS($CB$19:CB146,"&lt;&gt;",$CB$19:CB146,"&lt;&gt;falsch"))</f>
        <v/>
      </c>
      <c r="CB146" s="149"/>
      <c r="CD146" s="205"/>
      <c r="CE146" s="99"/>
      <c r="CF146" s="206"/>
      <c r="CG146" s="206"/>
      <c r="CH146" s="206"/>
      <c r="CI146" s="206"/>
      <c r="CJ146" s="206"/>
      <c r="CK146" s="206"/>
      <c r="CL146" s="206"/>
      <c r="CM146" s="206"/>
      <c r="CN146" s="206"/>
      <c r="CO146" s="206"/>
      <c r="CP146" s="206"/>
      <c r="CQ146" s="206"/>
      <c r="CR146" s="206"/>
      <c r="CS146" s="206"/>
      <c r="CT146" s="206"/>
      <c r="CU146" s="206"/>
      <c r="CV146" s="206"/>
      <c r="CW146" s="206"/>
      <c r="CX146" s="206"/>
      <c r="CY146" s="206"/>
      <c r="CZ146" s="206"/>
      <c r="DA146" s="206"/>
      <c r="DB146" s="206"/>
      <c r="DC146" s="206"/>
      <c r="DD146" s="206"/>
      <c r="DE146" s="206"/>
      <c r="DF146" s="206"/>
      <c r="DG146" s="206"/>
    </row>
    <row r="147" spans="1:111" ht="18" customHeight="1" x14ac:dyDescent="0.25">
      <c r="A147" s="29">
        <v>17</v>
      </c>
      <c r="B147" s="117" t="str">
        <f>VLOOKUP(A147,'Kopierhilfe TN-Daten'!$A$2:$D$31,4)</f>
        <v/>
      </c>
      <c r="C147" s="131"/>
      <c r="D147" s="189"/>
      <c r="E147" s="117"/>
      <c r="F147" s="189"/>
      <c r="G147" s="117"/>
      <c r="H147" s="189"/>
      <c r="I147" s="117"/>
      <c r="J147" s="189"/>
      <c r="K147" s="117"/>
      <c r="L147" s="189"/>
      <c r="M147" s="117"/>
      <c r="N147" s="189"/>
      <c r="O147" s="117"/>
      <c r="P147" s="189"/>
      <c r="Q147" s="117"/>
      <c r="R147" s="189"/>
      <c r="S147" s="117"/>
      <c r="T147" s="189"/>
      <c r="U147" s="117"/>
      <c r="V147" s="189"/>
      <c r="W147" s="117"/>
      <c r="X147" s="189"/>
      <c r="Y147" s="117"/>
      <c r="Z147" s="189"/>
      <c r="AA147" s="117"/>
      <c r="AB147" s="189"/>
      <c r="AC147" s="117"/>
      <c r="AD147" s="189"/>
      <c r="AE147" s="117"/>
      <c r="AF147" s="189"/>
      <c r="AG147" s="117"/>
      <c r="AH147" s="189"/>
      <c r="AI147" s="117"/>
      <c r="AJ147" s="189"/>
      <c r="AK147" s="117"/>
      <c r="AL147" s="189"/>
      <c r="AM147" s="117"/>
      <c r="AN147" s="189"/>
      <c r="AO147" s="117"/>
      <c r="AP147" s="189"/>
      <c r="AQ147" s="117"/>
      <c r="AR147" s="189"/>
      <c r="AS147" s="117"/>
      <c r="AT147" s="189"/>
      <c r="AU147" s="117"/>
      <c r="AV147" s="189"/>
      <c r="AW147" s="117"/>
      <c r="AX147" s="189"/>
      <c r="AY147" s="117"/>
      <c r="AZ147" s="189"/>
      <c r="BA147" s="117"/>
      <c r="BB147" s="189"/>
      <c r="BC147" s="117"/>
      <c r="BD147" s="189"/>
      <c r="BE147" s="117"/>
      <c r="BF147" s="189"/>
      <c r="BG147" s="131"/>
      <c r="BH147" s="105"/>
      <c r="BI147" s="105"/>
      <c r="BJ147" s="105"/>
      <c r="BK147" s="105"/>
      <c r="BL147" s="105"/>
      <c r="BM147" s="106" t="str">
        <f t="shared" ref="BM147" si="334">IF(AND(B147="",BR147&gt;0),"Bitte den Namen der Schülerin/des Schülers erfassen!","")</f>
        <v/>
      </c>
      <c r="BN147" s="162"/>
      <c r="BO147" s="162">
        <f t="shared" ref="BO147" si="335">IF(OR(BM147&lt;&gt;"",BM149&lt;&gt;"",BM151&lt;&gt;"",BM153&lt;&gt;""),1,0)</f>
        <v>0</v>
      </c>
      <c r="BQ147" s="169"/>
      <c r="BR147" s="99">
        <f>SUMPRODUCT(($D$16:$BF$16=Haushaltsjahr)*(D147:BF147&lt;&gt;"")*(D153:BF153))</f>
        <v>0</v>
      </c>
      <c r="BS147" s="118">
        <f>SUMPRODUCT(($D$16:$BF$16=Haushaltsjahr)*(D147:BF147=$BS$17)*(D153:BF153))</f>
        <v>0</v>
      </c>
      <c r="BT147" s="99">
        <f>SUMPRODUCT(($D$16:$BF$16=Haushaltsjahr)*(D147:BF147=$BT$17)*(D153:BF153))</f>
        <v>0</v>
      </c>
      <c r="BU147" s="143">
        <f t="shared" ref="BU147" si="336">IF(BR147=0,0,ROUND(BS147/BR147,4))</f>
        <v>0</v>
      </c>
      <c r="BV147" s="99">
        <f t="shared" ref="BV147" si="337">IF(BY147="ja",0,IF(BU147&gt;=60%,BS147+BT147,BS147))</f>
        <v>0</v>
      </c>
      <c r="BX147" s="148" t="str">
        <f t="shared" ref="BX147" si="338">IF(SUMPRODUCT((D147:BF147=$BS$17)*(D149:BF149="")*($D$16:$BF$16&lt;&gt;0))&gt;0,"ja",
IF(SUMPRODUCT((D147:BF147=$BT$17)*(D149:BF149="")*($D$16:$BF$16&lt;&gt;0))&gt;0,"ja","nein"))</f>
        <v>nein</v>
      </c>
      <c r="BY147" s="148" t="str">
        <f t="shared" ref="BY147" si="339">IF(SUMPRODUCT((D147:BF147=$BS$17)*(D151:BF151="")*($D$16:$BF$16&lt;&gt;0))&gt;0,"ja",
IF(SUMPRODUCT((D147:BF147=$BT$17)*(D151:BF151="")*($D$16:$BF$16&lt;&gt;0))&gt;0,"ja","nein"))</f>
        <v>nein</v>
      </c>
      <c r="CA147" s="149" t="str">
        <f>IF(CB147=FALSE,"",COUNTIFS($CB$19:CB147,"&lt;&gt;",$CB$19:CB147,"&lt;&gt;falsch"))</f>
        <v/>
      </c>
      <c r="CB147" s="149" t="b">
        <f t="shared" ref="CB147" si="340">IF(BR149&gt;0,B147,FALSE)</f>
        <v>0</v>
      </c>
      <c r="CD147" s="205" t="s">
        <v>98</v>
      </c>
      <c r="CE147" s="99"/>
      <c r="CF147" s="118">
        <f t="shared" ref="CF147:DG147" si="341">IF(CF$17="",0,SUMPRODUCT(($D147:$BF147&lt;&gt;"")*($D153:$BF153)*($D$17:$BF$17=CF$17)))</f>
        <v>0</v>
      </c>
      <c r="CG147" s="118">
        <f t="shared" si="341"/>
        <v>0</v>
      </c>
      <c r="CH147" s="118">
        <f t="shared" si="341"/>
        <v>0</v>
      </c>
      <c r="CI147" s="118">
        <f t="shared" si="341"/>
        <v>0</v>
      </c>
      <c r="CJ147" s="118">
        <f t="shared" si="341"/>
        <v>0</v>
      </c>
      <c r="CK147" s="118">
        <f t="shared" si="341"/>
        <v>0</v>
      </c>
      <c r="CL147" s="118">
        <f t="shared" si="341"/>
        <v>0</v>
      </c>
      <c r="CM147" s="118">
        <f t="shared" si="341"/>
        <v>0</v>
      </c>
      <c r="CN147" s="118">
        <f t="shared" si="341"/>
        <v>0</v>
      </c>
      <c r="CO147" s="118">
        <f t="shared" si="341"/>
        <v>0</v>
      </c>
      <c r="CP147" s="118">
        <f t="shared" si="341"/>
        <v>0</v>
      </c>
      <c r="CQ147" s="118">
        <f t="shared" si="341"/>
        <v>0</v>
      </c>
      <c r="CR147" s="118">
        <f t="shared" si="341"/>
        <v>0</v>
      </c>
      <c r="CS147" s="118">
        <f t="shared" si="341"/>
        <v>0</v>
      </c>
      <c r="CT147" s="118">
        <f t="shared" si="341"/>
        <v>0</v>
      </c>
      <c r="CU147" s="118">
        <f t="shared" si="341"/>
        <v>0</v>
      </c>
      <c r="CV147" s="118">
        <f t="shared" si="341"/>
        <v>0</v>
      </c>
      <c r="CW147" s="118">
        <f t="shared" si="341"/>
        <v>0</v>
      </c>
      <c r="CX147" s="118">
        <f t="shared" si="341"/>
        <v>0</v>
      </c>
      <c r="CY147" s="118">
        <f t="shared" si="341"/>
        <v>0</v>
      </c>
      <c r="CZ147" s="118">
        <f t="shared" si="341"/>
        <v>0</v>
      </c>
      <c r="DA147" s="118">
        <f t="shared" si="341"/>
        <v>0</v>
      </c>
      <c r="DB147" s="118">
        <f t="shared" si="341"/>
        <v>0</v>
      </c>
      <c r="DC147" s="118">
        <f t="shared" si="341"/>
        <v>0</v>
      </c>
      <c r="DD147" s="118">
        <f t="shared" si="341"/>
        <v>0</v>
      </c>
      <c r="DE147" s="118">
        <f t="shared" si="341"/>
        <v>0</v>
      </c>
      <c r="DF147" s="118">
        <f t="shared" si="341"/>
        <v>0</v>
      </c>
      <c r="DG147" s="118">
        <f t="shared" si="341"/>
        <v>0</v>
      </c>
    </row>
    <row r="148" spans="1:111" ht="2.15" customHeight="1" x14ac:dyDescent="0.25">
      <c r="A148" s="30"/>
      <c r="B148" s="131"/>
      <c r="C148" s="215"/>
      <c r="D148" s="217"/>
      <c r="E148" s="218"/>
      <c r="F148" s="217"/>
      <c r="G148" s="218"/>
      <c r="H148" s="217"/>
      <c r="I148" s="218"/>
      <c r="J148" s="217"/>
      <c r="K148" s="218"/>
      <c r="L148" s="217"/>
      <c r="M148" s="218"/>
      <c r="N148" s="217"/>
      <c r="O148" s="218"/>
      <c r="P148" s="217"/>
      <c r="Q148" s="218"/>
      <c r="R148" s="217"/>
      <c r="S148" s="218"/>
      <c r="T148" s="217"/>
      <c r="U148" s="218"/>
      <c r="V148" s="217"/>
      <c r="W148" s="218"/>
      <c r="X148" s="217"/>
      <c r="Y148" s="218"/>
      <c r="Z148" s="217"/>
      <c r="AA148" s="218"/>
      <c r="AB148" s="217"/>
      <c r="AC148" s="218"/>
      <c r="AD148" s="217"/>
      <c r="AE148" s="218"/>
      <c r="AF148" s="217"/>
      <c r="AG148" s="218"/>
      <c r="AH148" s="217"/>
      <c r="AI148" s="218"/>
      <c r="AJ148" s="217"/>
      <c r="AK148" s="218"/>
      <c r="AL148" s="217"/>
      <c r="AM148" s="218"/>
      <c r="AN148" s="217"/>
      <c r="AO148" s="218"/>
      <c r="AP148" s="217"/>
      <c r="AQ148" s="218"/>
      <c r="AR148" s="217"/>
      <c r="AS148" s="218"/>
      <c r="AT148" s="217"/>
      <c r="AU148" s="218"/>
      <c r="AV148" s="217"/>
      <c r="AW148" s="218"/>
      <c r="AX148" s="217"/>
      <c r="AY148" s="218"/>
      <c r="AZ148" s="217"/>
      <c r="BA148" s="218"/>
      <c r="BB148" s="217"/>
      <c r="BC148" s="218"/>
      <c r="BD148" s="217"/>
      <c r="BE148" s="218"/>
      <c r="BF148" s="217"/>
      <c r="BG148" s="216"/>
      <c r="BH148" s="132"/>
      <c r="BI148" s="132"/>
      <c r="BJ148" s="132"/>
      <c r="BK148" s="132"/>
      <c r="BL148" s="132"/>
      <c r="BM148" s="106"/>
      <c r="BN148" s="162"/>
      <c r="BO148" s="162">
        <f t="shared" ref="BO148" si="342">BO147</f>
        <v>0</v>
      </c>
      <c r="BQ148" s="169"/>
      <c r="BR148" s="99"/>
      <c r="BS148" s="118"/>
      <c r="BT148" s="99"/>
      <c r="BU148" s="143"/>
      <c r="BV148" s="99"/>
      <c r="BX148" s="148"/>
      <c r="BY148" s="148"/>
      <c r="CA148" s="149"/>
      <c r="CB148" s="149"/>
      <c r="CD148" s="205"/>
      <c r="CE148" s="99"/>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row>
    <row r="149" spans="1:111" ht="18" customHeight="1" x14ac:dyDescent="0.25">
      <c r="A149" s="30"/>
      <c r="B149" s="131"/>
      <c r="C149" s="215"/>
      <c r="D149" s="190"/>
      <c r="E149" s="131"/>
      <c r="F149" s="190"/>
      <c r="G149" s="131"/>
      <c r="H149" s="190"/>
      <c r="I149" s="131"/>
      <c r="J149" s="190"/>
      <c r="K149" s="131"/>
      <c r="L149" s="190"/>
      <c r="M149" s="131"/>
      <c r="N149" s="190"/>
      <c r="O149" s="131"/>
      <c r="P149" s="190"/>
      <c r="Q149" s="131"/>
      <c r="R149" s="190"/>
      <c r="S149" s="131"/>
      <c r="T149" s="190"/>
      <c r="U149" s="131"/>
      <c r="V149" s="190"/>
      <c r="W149" s="131"/>
      <c r="X149" s="190"/>
      <c r="Y149" s="131"/>
      <c r="Z149" s="190"/>
      <c r="AA149" s="131"/>
      <c r="AB149" s="190"/>
      <c r="AC149" s="131"/>
      <c r="AD149" s="190"/>
      <c r="AE149" s="131"/>
      <c r="AF149" s="190"/>
      <c r="AG149" s="131"/>
      <c r="AH149" s="190"/>
      <c r="AI149" s="131"/>
      <c r="AJ149" s="190"/>
      <c r="AK149" s="131"/>
      <c r="AL149" s="190"/>
      <c r="AM149" s="131"/>
      <c r="AN149" s="190"/>
      <c r="AO149" s="131"/>
      <c r="AP149" s="190"/>
      <c r="AQ149" s="131"/>
      <c r="AR149" s="190"/>
      <c r="AS149" s="131"/>
      <c r="AT149" s="190"/>
      <c r="AU149" s="131"/>
      <c r="AV149" s="190"/>
      <c r="AW149" s="131"/>
      <c r="AX149" s="190"/>
      <c r="AY149" s="131"/>
      <c r="AZ149" s="190"/>
      <c r="BA149" s="131"/>
      <c r="BB149" s="190"/>
      <c r="BC149" s="131"/>
      <c r="BD149" s="190"/>
      <c r="BE149" s="131"/>
      <c r="BF149" s="190"/>
      <c r="BG149" s="131"/>
      <c r="BH149" s="132"/>
      <c r="BI149" s="132"/>
      <c r="BJ149" s="132"/>
      <c r="BK149" s="132"/>
      <c r="BL149" s="132"/>
      <c r="BM149" s="106" t="str">
        <f t="shared" ref="BM149" si="343">IF(BX147="ja","Es fehlen Angaben zum Maßnahmeort!","")</f>
        <v/>
      </c>
      <c r="BN149" s="162"/>
      <c r="BO149" s="162">
        <f t="shared" ref="BO149" si="344">BO147</f>
        <v>0</v>
      </c>
      <c r="BQ149" s="170" t="s">
        <v>73</v>
      </c>
      <c r="BR149" s="99">
        <f>SUMPRODUCT(($D$16:$BF$16=Haushaltsjahr)*(D147:BF147&lt;&gt;"")*(D149:BF149=BQ149)*(D153:BF153))</f>
        <v>0</v>
      </c>
      <c r="BS149" s="118">
        <f>SUMPRODUCT(($D$16:$BF$16=Haushaltsjahr)*(D147:BF147=$BS$17)*(D149:BF149=BQ149)*(D153:BF153))</f>
        <v>0</v>
      </c>
      <c r="BT149" s="99">
        <f>SUMPRODUCT(($D$16:$BF$16=Haushaltsjahr)*(D147:BF147=$BT$17)*(D149:BF149=BQ149)*(D153:BF153))</f>
        <v>0</v>
      </c>
      <c r="BU149" s="143"/>
      <c r="BV149" s="99">
        <f t="shared" ref="BV149" si="345">IF(OR(BY147="ja",BX147="ja"),0,IF(BU147&gt;=60%,BS149+BT149,BS149))</f>
        <v>0</v>
      </c>
      <c r="BX149" s="148"/>
      <c r="BY149" s="148"/>
      <c r="CA149" s="149" t="str">
        <f>IF(CB149=FALSE,"",COUNTIFS($CB$19:CB149,"&lt;&gt;",$CB$19:CB149,"&lt;&gt;falsch"))</f>
        <v/>
      </c>
      <c r="CB149" s="149"/>
      <c r="CD149" s="205" t="s">
        <v>99</v>
      </c>
      <c r="CE149" s="99">
        <f>IF(Gesamtstunden=0,0,IF(SUM(CF149:DG149)&gt;0,1,IF(AND(BR147&gt;0,Gesamtstunden&lt;BR147),1,0)))</f>
        <v>0</v>
      </c>
      <c r="CF149" s="206">
        <f t="shared" ref="CF149:DG149" si="346">IF(CF$17="",0,IF(CF147&gt;CF$16,1,0))</f>
        <v>0</v>
      </c>
      <c r="CG149" s="206">
        <f t="shared" si="346"/>
        <v>0</v>
      </c>
      <c r="CH149" s="206">
        <f t="shared" si="346"/>
        <v>0</v>
      </c>
      <c r="CI149" s="206">
        <f t="shared" si="346"/>
        <v>0</v>
      </c>
      <c r="CJ149" s="206">
        <f t="shared" si="346"/>
        <v>0</v>
      </c>
      <c r="CK149" s="206">
        <f t="shared" si="346"/>
        <v>0</v>
      </c>
      <c r="CL149" s="206">
        <f t="shared" si="346"/>
        <v>0</v>
      </c>
      <c r="CM149" s="206">
        <f t="shared" si="346"/>
        <v>0</v>
      </c>
      <c r="CN149" s="206">
        <f t="shared" si="346"/>
        <v>0</v>
      </c>
      <c r="CO149" s="206">
        <f t="shared" si="346"/>
        <v>0</v>
      </c>
      <c r="CP149" s="206">
        <f t="shared" si="346"/>
        <v>0</v>
      </c>
      <c r="CQ149" s="206">
        <f t="shared" si="346"/>
        <v>0</v>
      </c>
      <c r="CR149" s="206">
        <f t="shared" si="346"/>
        <v>0</v>
      </c>
      <c r="CS149" s="206">
        <f t="shared" si="346"/>
        <v>0</v>
      </c>
      <c r="CT149" s="206">
        <f t="shared" si="346"/>
        <v>0</v>
      </c>
      <c r="CU149" s="206">
        <f t="shared" si="346"/>
        <v>0</v>
      </c>
      <c r="CV149" s="206">
        <f t="shared" si="346"/>
        <v>0</v>
      </c>
      <c r="CW149" s="206">
        <f t="shared" si="346"/>
        <v>0</v>
      </c>
      <c r="CX149" s="206">
        <f t="shared" si="346"/>
        <v>0</v>
      </c>
      <c r="CY149" s="206">
        <f t="shared" si="346"/>
        <v>0</v>
      </c>
      <c r="CZ149" s="206">
        <f t="shared" si="346"/>
        <v>0</v>
      </c>
      <c r="DA149" s="206">
        <f t="shared" si="346"/>
        <v>0</v>
      </c>
      <c r="DB149" s="206">
        <f t="shared" si="346"/>
        <v>0</v>
      </c>
      <c r="DC149" s="206">
        <f t="shared" si="346"/>
        <v>0</v>
      </c>
      <c r="DD149" s="206">
        <f t="shared" si="346"/>
        <v>0</v>
      </c>
      <c r="DE149" s="206">
        <f t="shared" si="346"/>
        <v>0</v>
      </c>
      <c r="DF149" s="206">
        <f t="shared" si="346"/>
        <v>0</v>
      </c>
      <c r="DG149" s="206">
        <f t="shared" si="346"/>
        <v>0</v>
      </c>
    </row>
    <row r="150" spans="1:111" ht="2.15" customHeight="1" x14ac:dyDescent="0.25">
      <c r="A150" s="30"/>
      <c r="B150" s="131"/>
      <c r="C150" s="215"/>
      <c r="D150" s="217"/>
      <c r="E150" s="218"/>
      <c r="F150" s="217"/>
      <c r="G150" s="218"/>
      <c r="H150" s="217"/>
      <c r="I150" s="218"/>
      <c r="J150" s="217"/>
      <c r="K150" s="218"/>
      <c r="L150" s="217"/>
      <c r="M150" s="218"/>
      <c r="N150" s="217"/>
      <c r="O150" s="218"/>
      <c r="P150" s="217"/>
      <c r="Q150" s="218"/>
      <c r="R150" s="217"/>
      <c r="S150" s="218"/>
      <c r="T150" s="217"/>
      <c r="U150" s="218"/>
      <c r="V150" s="217"/>
      <c r="W150" s="218"/>
      <c r="X150" s="217"/>
      <c r="Y150" s="218"/>
      <c r="Z150" s="217"/>
      <c r="AA150" s="218"/>
      <c r="AB150" s="217"/>
      <c r="AC150" s="218"/>
      <c r="AD150" s="217"/>
      <c r="AE150" s="218"/>
      <c r="AF150" s="217"/>
      <c r="AG150" s="218"/>
      <c r="AH150" s="217"/>
      <c r="AI150" s="218"/>
      <c r="AJ150" s="217"/>
      <c r="AK150" s="218"/>
      <c r="AL150" s="217"/>
      <c r="AM150" s="218"/>
      <c r="AN150" s="217"/>
      <c r="AO150" s="218"/>
      <c r="AP150" s="217"/>
      <c r="AQ150" s="218"/>
      <c r="AR150" s="217"/>
      <c r="AS150" s="218"/>
      <c r="AT150" s="217"/>
      <c r="AU150" s="218"/>
      <c r="AV150" s="217"/>
      <c r="AW150" s="218"/>
      <c r="AX150" s="217"/>
      <c r="AY150" s="218"/>
      <c r="AZ150" s="217"/>
      <c r="BA150" s="218"/>
      <c r="BB150" s="217"/>
      <c r="BC150" s="218"/>
      <c r="BD150" s="217"/>
      <c r="BE150" s="218"/>
      <c r="BF150" s="217"/>
      <c r="BG150" s="216"/>
      <c r="BH150" s="132"/>
      <c r="BI150" s="132"/>
      <c r="BJ150" s="132"/>
      <c r="BK150" s="132"/>
      <c r="BL150" s="132"/>
      <c r="BM150" s="106"/>
      <c r="BN150" s="162"/>
      <c r="BO150" s="162">
        <f t="shared" ref="BO150" si="347">BO147</f>
        <v>0</v>
      </c>
      <c r="BQ150" s="170"/>
      <c r="BR150" s="99"/>
      <c r="BS150" s="118"/>
      <c r="BT150" s="99"/>
      <c r="BU150" s="143"/>
      <c r="BV150" s="99"/>
      <c r="BX150" s="148"/>
      <c r="BY150" s="148"/>
      <c r="CA150" s="149"/>
      <c r="CB150" s="149"/>
      <c r="CD150" s="205"/>
      <c r="CE150" s="99"/>
      <c r="CF150" s="206"/>
      <c r="CG150" s="206"/>
      <c r="CH150" s="206"/>
      <c r="CI150" s="206"/>
      <c r="CJ150" s="206"/>
      <c r="CK150" s="206"/>
      <c r="CL150" s="206"/>
      <c r="CM150" s="206"/>
      <c r="CN150" s="206"/>
      <c r="CO150" s="206"/>
      <c r="CP150" s="206"/>
      <c r="CQ150" s="206"/>
      <c r="CR150" s="206"/>
      <c r="CS150" s="206"/>
      <c r="CT150" s="206"/>
      <c r="CU150" s="206"/>
      <c r="CV150" s="206"/>
      <c r="CW150" s="206"/>
      <c r="CX150" s="206"/>
      <c r="CY150" s="206"/>
      <c r="CZ150" s="206"/>
      <c r="DA150" s="206"/>
      <c r="DB150" s="206"/>
      <c r="DC150" s="206"/>
      <c r="DD150" s="206"/>
      <c r="DE150" s="206"/>
      <c r="DF150" s="206"/>
      <c r="DG150" s="206"/>
    </row>
    <row r="151" spans="1:111" ht="18" customHeight="1" x14ac:dyDescent="0.25">
      <c r="A151" s="30"/>
      <c r="B151" s="119"/>
      <c r="C151" s="215"/>
      <c r="D151" s="190"/>
      <c r="E151" s="131"/>
      <c r="F151" s="190"/>
      <c r="G151" s="131"/>
      <c r="H151" s="190"/>
      <c r="I151" s="131"/>
      <c r="J151" s="190"/>
      <c r="K151" s="131"/>
      <c r="L151" s="190"/>
      <c r="M151" s="131"/>
      <c r="N151" s="190"/>
      <c r="O151" s="131"/>
      <c r="P151" s="190"/>
      <c r="Q151" s="131"/>
      <c r="R151" s="190"/>
      <c r="S151" s="131"/>
      <c r="T151" s="190"/>
      <c r="U151" s="131"/>
      <c r="V151" s="190"/>
      <c r="W151" s="131"/>
      <c r="X151" s="190"/>
      <c r="Y151" s="131"/>
      <c r="Z151" s="190"/>
      <c r="AA151" s="131"/>
      <c r="AB151" s="190"/>
      <c r="AC151" s="131"/>
      <c r="AD151" s="190"/>
      <c r="AE151" s="131"/>
      <c r="AF151" s="190"/>
      <c r="AG151" s="131"/>
      <c r="AH151" s="190"/>
      <c r="AI151" s="131"/>
      <c r="AJ151" s="190"/>
      <c r="AK151" s="131"/>
      <c r="AL151" s="190"/>
      <c r="AM151" s="131"/>
      <c r="AN151" s="190"/>
      <c r="AO151" s="131"/>
      <c r="AP151" s="190"/>
      <c r="AQ151" s="131"/>
      <c r="AR151" s="190"/>
      <c r="AS151" s="131"/>
      <c r="AT151" s="190"/>
      <c r="AU151" s="131"/>
      <c r="AV151" s="190"/>
      <c r="AW151" s="131"/>
      <c r="AX151" s="190"/>
      <c r="AY151" s="131"/>
      <c r="AZ151" s="190"/>
      <c r="BA151" s="131"/>
      <c r="BB151" s="190"/>
      <c r="BC151" s="131"/>
      <c r="BD151" s="190"/>
      <c r="BE151" s="131"/>
      <c r="BF151" s="190"/>
      <c r="BG151" s="131"/>
      <c r="BH151" s="104" t="str">
        <f>IF(OR(Gesamtstunden=0,SUM($D$16:$BF$16)=0,B147=""),"",BR147)</f>
        <v/>
      </c>
      <c r="BI151" s="104" t="str">
        <f>IF(OR(Gesamtstunden=0,SUM($D$16:$BF$16)=0,B147=""),"",BS147)</f>
        <v/>
      </c>
      <c r="BJ151" s="108" t="str">
        <f t="shared" ref="BJ151" si="348">IF(BH151="","",IF(BH151=0,0,BU147))</f>
        <v/>
      </c>
      <c r="BK151" s="104" t="str">
        <f>IF(OR(Gesamtstunden=0,SUM($D$16:$BF$16)=0,B147=""),"",BV147)</f>
        <v/>
      </c>
      <c r="BL151" s="104" t="str">
        <f>IF(OR(Gesamtstunden=0,SUM($D$16:$BF$16)=0,B147=""),"",BV149)</f>
        <v/>
      </c>
      <c r="BM151" s="106" t="str">
        <f t="shared" ref="BM151" si="349">IF(BY147="ja","Es fehlen Angaben zum Berufsfeld!","")</f>
        <v/>
      </c>
      <c r="BN151" s="162"/>
      <c r="BO151" s="162">
        <f t="shared" ref="BO151" si="350">BO147</f>
        <v>0</v>
      </c>
      <c r="BQ151" s="169"/>
      <c r="BR151" s="99"/>
      <c r="BS151" s="118"/>
      <c r="BT151" s="99"/>
      <c r="BU151" s="143"/>
      <c r="BV151" s="99"/>
      <c r="BX151" s="148"/>
      <c r="BY151" s="148"/>
      <c r="CA151" s="149" t="str">
        <f>IF(CB151=FALSE,"",COUNTIFS($CB$19:CB151,"&lt;&gt;",$CB$19:CB151,"&lt;&gt;falsch"))</f>
        <v/>
      </c>
      <c r="CB151" s="149"/>
      <c r="CD151" s="205" t="s">
        <v>100</v>
      </c>
      <c r="CE151" s="99">
        <f>IF(Gesamtstunden=0,0,IF(SUM(CF151:DG151)&gt;0,1,IF(AND(BR147&gt;0,Gesamtstunden&gt;BR147),1,0)))</f>
        <v>0</v>
      </c>
      <c r="CF151" s="206">
        <f t="shared" ref="CF151:DG151" si="351">IF(OR($B147="",CF$17=""),0,IF(CF147&lt;CF$16,1,0))</f>
        <v>0</v>
      </c>
      <c r="CG151" s="206">
        <f t="shared" si="351"/>
        <v>0</v>
      </c>
      <c r="CH151" s="206">
        <f t="shared" si="351"/>
        <v>0</v>
      </c>
      <c r="CI151" s="206">
        <f t="shared" si="351"/>
        <v>0</v>
      </c>
      <c r="CJ151" s="206">
        <f t="shared" si="351"/>
        <v>0</v>
      </c>
      <c r="CK151" s="206">
        <f t="shared" si="351"/>
        <v>0</v>
      </c>
      <c r="CL151" s="206">
        <f t="shared" si="351"/>
        <v>0</v>
      </c>
      <c r="CM151" s="206">
        <f t="shared" si="351"/>
        <v>0</v>
      </c>
      <c r="CN151" s="206">
        <f t="shared" si="351"/>
        <v>0</v>
      </c>
      <c r="CO151" s="206">
        <f t="shared" si="351"/>
        <v>0</v>
      </c>
      <c r="CP151" s="206">
        <f t="shared" si="351"/>
        <v>0</v>
      </c>
      <c r="CQ151" s="206">
        <f t="shared" si="351"/>
        <v>0</v>
      </c>
      <c r="CR151" s="206">
        <f t="shared" si="351"/>
        <v>0</v>
      </c>
      <c r="CS151" s="206">
        <f t="shared" si="351"/>
        <v>0</v>
      </c>
      <c r="CT151" s="206">
        <f t="shared" si="351"/>
        <v>0</v>
      </c>
      <c r="CU151" s="206">
        <f t="shared" si="351"/>
        <v>0</v>
      </c>
      <c r="CV151" s="206">
        <f t="shared" si="351"/>
        <v>0</v>
      </c>
      <c r="CW151" s="206">
        <f t="shared" si="351"/>
        <v>0</v>
      </c>
      <c r="CX151" s="206">
        <f t="shared" si="351"/>
        <v>0</v>
      </c>
      <c r="CY151" s="206">
        <f t="shared" si="351"/>
        <v>0</v>
      </c>
      <c r="CZ151" s="206">
        <f t="shared" si="351"/>
        <v>0</v>
      </c>
      <c r="DA151" s="206">
        <f t="shared" si="351"/>
        <v>0</v>
      </c>
      <c r="DB151" s="206">
        <f t="shared" si="351"/>
        <v>0</v>
      </c>
      <c r="DC151" s="206">
        <f t="shared" si="351"/>
        <v>0</v>
      </c>
      <c r="DD151" s="206">
        <f t="shared" si="351"/>
        <v>0</v>
      </c>
      <c r="DE151" s="206">
        <f t="shared" si="351"/>
        <v>0</v>
      </c>
      <c r="DF151" s="206">
        <f t="shared" si="351"/>
        <v>0</v>
      </c>
      <c r="DG151" s="206">
        <f t="shared" si="351"/>
        <v>0</v>
      </c>
    </row>
    <row r="152" spans="1:111" ht="2.15" customHeight="1" x14ac:dyDescent="0.25">
      <c r="A152" s="30"/>
      <c r="B152" s="119"/>
      <c r="C152" s="215"/>
      <c r="D152" s="217"/>
      <c r="E152" s="218"/>
      <c r="F152" s="217"/>
      <c r="G152" s="218"/>
      <c r="H152" s="217"/>
      <c r="I152" s="218"/>
      <c r="J152" s="217"/>
      <c r="K152" s="218"/>
      <c r="L152" s="217"/>
      <c r="M152" s="218"/>
      <c r="N152" s="217"/>
      <c r="O152" s="218"/>
      <c r="P152" s="217"/>
      <c r="Q152" s="218"/>
      <c r="R152" s="217"/>
      <c r="S152" s="218"/>
      <c r="T152" s="217"/>
      <c r="U152" s="218"/>
      <c r="V152" s="217"/>
      <c r="W152" s="218"/>
      <c r="X152" s="217"/>
      <c r="Y152" s="218"/>
      <c r="Z152" s="217"/>
      <c r="AA152" s="218"/>
      <c r="AB152" s="217"/>
      <c r="AC152" s="218"/>
      <c r="AD152" s="217"/>
      <c r="AE152" s="218"/>
      <c r="AF152" s="217"/>
      <c r="AG152" s="218"/>
      <c r="AH152" s="217"/>
      <c r="AI152" s="218"/>
      <c r="AJ152" s="217"/>
      <c r="AK152" s="218"/>
      <c r="AL152" s="217"/>
      <c r="AM152" s="218"/>
      <c r="AN152" s="217"/>
      <c r="AO152" s="218"/>
      <c r="AP152" s="217"/>
      <c r="AQ152" s="218"/>
      <c r="AR152" s="217"/>
      <c r="AS152" s="218"/>
      <c r="AT152" s="217"/>
      <c r="AU152" s="218"/>
      <c r="AV152" s="217"/>
      <c r="AW152" s="218"/>
      <c r="AX152" s="217"/>
      <c r="AY152" s="218"/>
      <c r="AZ152" s="217"/>
      <c r="BA152" s="218"/>
      <c r="BB152" s="217"/>
      <c r="BC152" s="218"/>
      <c r="BD152" s="217"/>
      <c r="BE152" s="218"/>
      <c r="BF152" s="217"/>
      <c r="BG152" s="216"/>
      <c r="BH152" s="104"/>
      <c r="BI152" s="104"/>
      <c r="BJ152" s="108"/>
      <c r="BK152" s="104"/>
      <c r="BL152" s="104"/>
      <c r="BM152" s="106"/>
      <c r="BN152" s="162"/>
      <c r="BO152" s="162">
        <f t="shared" ref="BO152" si="352">BO147</f>
        <v>0</v>
      </c>
      <c r="BQ152" s="169"/>
      <c r="BR152" s="99"/>
      <c r="BS152" s="118"/>
      <c r="BT152" s="99"/>
      <c r="BU152" s="143"/>
      <c r="BV152" s="99"/>
      <c r="BX152" s="148"/>
      <c r="BY152" s="148"/>
      <c r="CA152" s="149"/>
      <c r="CB152" s="149"/>
      <c r="CD152" s="205"/>
      <c r="CE152" s="99"/>
      <c r="CF152" s="206"/>
      <c r="CG152" s="206"/>
      <c r="CH152" s="206"/>
      <c r="CI152" s="206"/>
      <c r="CJ152" s="206"/>
      <c r="CK152" s="206"/>
      <c r="CL152" s="206"/>
      <c r="CM152" s="206"/>
      <c r="CN152" s="206"/>
      <c r="CO152" s="206"/>
      <c r="CP152" s="206"/>
      <c r="CQ152" s="206"/>
      <c r="CR152" s="206"/>
      <c r="CS152" s="206"/>
      <c r="CT152" s="206"/>
      <c r="CU152" s="206"/>
      <c r="CV152" s="206"/>
      <c r="CW152" s="206"/>
      <c r="CX152" s="206"/>
      <c r="CY152" s="206"/>
      <c r="CZ152" s="206"/>
      <c r="DA152" s="206"/>
      <c r="DB152" s="206"/>
      <c r="DC152" s="206"/>
      <c r="DD152" s="206"/>
      <c r="DE152" s="206"/>
      <c r="DF152" s="206"/>
      <c r="DG152" s="206"/>
    </row>
    <row r="153" spans="1:111" ht="18" customHeight="1" x14ac:dyDescent="0.25">
      <c r="A153" s="31"/>
      <c r="B153" s="114"/>
      <c r="C153" s="215"/>
      <c r="D153" s="191"/>
      <c r="E153" s="219"/>
      <c r="F153" s="191"/>
      <c r="G153" s="219"/>
      <c r="H153" s="191"/>
      <c r="I153" s="219"/>
      <c r="J153" s="191"/>
      <c r="K153" s="219"/>
      <c r="L153" s="191"/>
      <c r="M153" s="219"/>
      <c r="N153" s="191"/>
      <c r="O153" s="219"/>
      <c r="P153" s="191"/>
      <c r="Q153" s="219"/>
      <c r="R153" s="191"/>
      <c r="S153" s="219"/>
      <c r="T153" s="191"/>
      <c r="U153" s="219"/>
      <c r="V153" s="191"/>
      <c r="W153" s="219"/>
      <c r="X153" s="191"/>
      <c r="Y153" s="219"/>
      <c r="Z153" s="191"/>
      <c r="AA153" s="219"/>
      <c r="AB153" s="191"/>
      <c r="AC153" s="219"/>
      <c r="AD153" s="191"/>
      <c r="AE153" s="219"/>
      <c r="AF153" s="191"/>
      <c r="AG153" s="219"/>
      <c r="AH153" s="191"/>
      <c r="AI153" s="219"/>
      <c r="AJ153" s="191"/>
      <c r="AK153" s="219"/>
      <c r="AL153" s="191"/>
      <c r="AM153" s="219"/>
      <c r="AN153" s="191"/>
      <c r="AO153" s="219"/>
      <c r="AP153" s="191"/>
      <c r="AQ153" s="219"/>
      <c r="AR153" s="191"/>
      <c r="AS153" s="219"/>
      <c r="AT153" s="191"/>
      <c r="AU153" s="219"/>
      <c r="AV153" s="191"/>
      <c r="AW153" s="219"/>
      <c r="AX153" s="191"/>
      <c r="AY153" s="219"/>
      <c r="AZ153" s="191"/>
      <c r="BA153" s="219"/>
      <c r="BB153" s="191"/>
      <c r="BC153" s="219"/>
      <c r="BD153" s="191"/>
      <c r="BE153" s="219"/>
      <c r="BF153" s="191"/>
      <c r="BG153" s="131"/>
      <c r="BH153" s="115"/>
      <c r="BI153" s="115"/>
      <c r="BJ153" s="116"/>
      <c r="BK153" s="115"/>
      <c r="BL153" s="115"/>
      <c r="BM153" s="141" t="str">
        <f t="shared" ref="BM153" si="353">IF(AND(CE149=1,CE151=0),"Bitte die max. Anzahl an Gesamtstunden bzw. Stunden pro Tag beachten!",IF(AND(CE149=0,CE151=1),"Es fehlen Angaben zu den Kursstunden!",IF(AND(CE149=1,CE151=1),"Bitte die max. Anzahl an Stunden pro Tag beachten!","")))</f>
        <v/>
      </c>
      <c r="BN153" s="162" t="str">
        <f t="shared" ref="BN153" si="354">IF(B147&lt;&gt;"",1,"")</f>
        <v/>
      </c>
      <c r="BO153" s="162">
        <f t="shared" ref="BO153" si="355">BO147</f>
        <v>0</v>
      </c>
      <c r="BQ153" s="169"/>
      <c r="BR153" s="99"/>
      <c r="BS153" s="118"/>
      <c r="BT153" s="99"/>
      <c r="BU153" s="143"/>
      <c r="BV153" s="99"/>
      <c r="BX153" s="147"/>
      <c r="BY153" s="147"/>
      <c r="CA153" s="149" t="str">
        <f>IF(CB153=FALSE,"",COUNTIFS($CB$19:CB153,"&lt;&gt;",$CB$19:CB153,"&lt;&gt;falsch"))</f>
        <v/>
      </c>
      <c r="CB153" s="149"/>
      <c r="CD153" s="205"/>
      <c r="CE153" s="99"/>
      <c r="CF153" s="206"/>
      <c r="CG153" s="206"/>
      <c r="CH153" s="206"/>
      <c r="CI153" s="206"/>
      <c r="CJ153" s="206"/>
      <c r="CK153" s="206"/>
      <c r="CL153" s="206"/>
      <c r="CM153" s="206"/>
      <c r="CN153" s="206"/>
      <c r="CO153" s="206"/>
      <c r="CP153" s="206"/>
      <c r="CQ153" s="206"/>
      <c r="CR153" s="206"/>
      <c r="CS153" s="206"/>
      <c r="CT153" s="206"/>
      <c r="CU153" s="206"/>
      <c r="CV153" s="206"/>
      <c r="CW153" s="206"/>
      <c r="CX153" s="206"/>
      <c r="CY153" s="206"/>
      <c r="CZ153" s="206"/>
      <c r="DA153" s="206"/>
      <c r="DB153" s="206"/>
      <c r="DC153" s="206"/>
      <c r="DD153" s="206"/>
      <c r="DE153" s="206"/>
      <c r="DF153" s="206"/>
      <c r="DG153" s="206"/>
    </row>
    <row r="154" spans="1:111" ht="5.15" customHeight="1" x14ac:dyDescent="0.25">
      <c r="B154" s="221"/>
      <c r="C154" s="218"/>
      <c r="BN154" s="163"/>
      <c r="BO154" s="162"/>
      <c r="BQ154" s="169"/>
      <c r="BR154" s="99"/>
      <c r="BS154" s="118"/>
      <c r="BT154" s="99"/>
      <c r="BU154" s="143"/>
      <c r="BV154" s="99"/>
      <c r="BX154" s="146"/>
      <c r="BY154" s="146"/>
      <c r="CA154" s="149" t="str">
        <f>IF(CB154=FALSE,"",COUNTIFS($CB$19:CB154,"&lt;&gt;",$CB$19:CB154,"&lt;&gt;falsch"))</f>
        <v/>
      </c>
      <c r="CB154" s="149"/>
      <c r="CD154" s="205"/>
      <c r="CE154" s="99"/>
      <c r="CF154" s="206"/>
      <c r="CG154" s="206"/>
      <c r="CH154" s="206"/>
      <c r="CI154" s="206"/>
      <c r="CJ154" s="206"/>
      <c r="CK154" s="206"/>
      <c r="CL154" s="206"/>
      <c r="CM154" s="206"/>
      <c r="CN154" s="206"/>
      <c r="CO154" s="206"/>
      <c r="CP154" s="206"/>
      <c r="CQ154" s="206"/>
      <c r="CR154" s="206"/>
      <c r="CS154" s="206"/>
      <c r="CT154" s="206"/>
      <c r="CU154" s="206"/>
      <c r="CV154" s="206"/>
      <c r="CW154" s="206"/>
      <c r="CX154" s="206"/>
      <c r="CY154" s="206"/>
      <c r="CZ154" s="206"/>
      <c r="DA154" s="206"/>
      <c r="DB154" s="206"/>
      <c r="DC154" s="206"/>
      <c r="DD154" s="206"/>
      <c r="DE154" s="206"/>
      <c r="DF154" s="206"/>
      <c r="DG154" s="206"/>
    </row>
    <row r="155" spans="1:111" ht="18" customHeight="1" x14ac:dyDescent="0.25">
      <c r="A155" s="29">
        <v>18</v>
      </c>
      <c r="B155" s="117" t="str">
        <f>VLOOKUP(A155,'Kopierhilfe TN-Daten'!$A$2:$D$31,4)</f>
        <v/>
      </c>
      <c r="C155" s="131"/>
      <c r="D155" s="189"/>
      <c r="E155" s="117"/>
      <c r="F155" s="189"/>
      <c r="G155" s="117"/>
      <c r="H155" s="189"/>
      <c r="I155" s="117"/>
      <c r="J155" s="189"/>
      <c r="K155" s="117"/>
      <c r="L155" s="189"/>
      <c r="M155" s="117"/>
      <c r="N155" s="189"/>
      <c r="O155" s="117"/>
      <c r="P155" s="189"/>
      <c r="Q155" s="117"/>
      <c r="R155" s="189"/>
      <c r="S155" s="117"/>
      <c r="T155" s="189"/>
      <c r="U155" s="117"/>
      <c r="V155" s="189"/>
      <c r="W155" s="117"/>
      <c r="X155" s="189"/>
      <c r="Y155" s="117"/>
      <c r="Z155" s="189"/>
      <c r="AA155" s="117"/>
      <c r="AB155" s="189"/>
      <c r="AC155" s="117"/>
      <c r="AD155" s="189"/>
      <c r="AE155" s="117"/>
      <c r="AF155" s="189"/>
      <c r="AG155" s="117"/>
      <c r="AH155" s="189"/>
      <c r="AI155" s="117"/>
      <c r="AJ155" s="189"/>
      <c r="AK155" s="117"/>
      <c r="AL155" s="189"/>
      <c r="AM155" s="117"/>
      <c r="AN155" s="189"/>
      <c r="AO155" s="117"/>
      <c r="AP155" s="189"/>
      <c r="AQ155" s="117"/>
      <c r="AR155" s="189"/>
      <c r="AS155" s="117"/>
      <c r="AT155" s="189"/>
      <c r="AU155" s="117"/>
      <c r="AV155" s="189"/>
      <c r="AW155" s="117"/>
      <c r="AX155" s="189"/>
      <c r="AY155" s="117"/>
      <c r="AZ155" s="189"/>
      <c r="BA155" s="117"/>
      <c r="BB155" s="189"/>
      <c r="BC155" s="117"/>
      <c r="BD155" s="189"/>
      <c r="BE155" s="117"/>
      <c r="BF155" s="189"/>
      <c r="BG155" s="131"/>
      <c r="BH155" s="105"/>
      <c r="BI155" s="105"/>
      <c r="BJ155" s="105"/>
      <c r="BK155" s="105"/>
      <c r="BL155" s="105"/>
      <c r="BM155" s="106" t="str">
        <f t="shared" ref="BM155" si="356">IF(AND(B155="",BR155&gt;0),"Bitte den Namen der Schülerin/des Schülers erfassen!","")</f>
        <v/>
      </c>
      <c r="BN155" s="162"/>
      <c r="BO155" s="162">
        <f t="shared" ref="BO155" si="357">IF(OR(BM155&lt;&gt;"",BM157&lt;&gt;"",BM159&lt;&gt;"",BM161&lt;&gt;""),1,0)</f>
        <v>0</v>
      </c>
      <c r="BQ155" s="169"/>
      <c r="BR155" s="99">
        <f>SUMPRODUCT(($D$16:$BF$16=Haushaltsjahr)*(D155:BF155&lt;&gt;"")*(D161:BF161))</f>
        <v>0</v>
      </c>
      <c r="BS155" s="118">
        <f>SUMPRODUCT(($D$16:$BF$16=Haushaltsjahr)*(D155:BF155=$BS$17)*(D161:BF161))</f>
        <v>0</v>
      </c>
      <c r="BT155" s="99">
        <f>SUMPRODUCT(($D$16:$BF$16=Haushaltsjahr)*(D155:BF155=$BT$17)*(D161:BF161))</f>
        <v>0</v>
      </c>
      <c r="BU155" s="143">
        <f t="shared" ref="BU155" si="358">IF(BR155=0,0,ROUND(BS155/BR155,4))</f>
        <v>0</v>
      </c>
      <c r="BV155" s="99">
        <f t="shared" ref="BV155" si="359">IF(BY155="ja",0,IF(BU155&gt;=60%,BS155+BT155,BS155))</f>
        <v>0</v>
      </c>
      <c r="BX155" s="148" t="str">
        <f t="shared" ref="BX155" si="360">IF(SUMPRODUCT((D155:BF155=$BS$17)*(D157:BF157="")*($D$16:$BF$16&lt;&gt;0))&gt;0,"ja",
IF(SUMPRODUCT((D155:BF155=$BT$17)*(D157:BF157="")*($D$16:$BF$16&lt;&gt;0))&gt;0,"ja","nein"))</f>
        <v>nein</v>
      </c>
      <c r="BY155" s="148" t="str">
        <f t="shared" ref="BY155" si="361">IF(SUMPRODUCT((D155:BF155=$BS$17)*(D159:BF159="")*($D$16:$BF$16&lt;&gt;0))&gt;0,"ja",
IF(SUMPRODUCT((D155:BF155=$BT$17)*(D159:BF159="")*($D$16:$BF$16&lt;&gt;0))&gt;0,"ja","nein"))</f>
        <v>nein</v>
      </c>
      <c r="CA155" s="149" t="str">
        <f>IF(CB155=FALSE,"",COUNTIFS($CB$19:CB155,"&lt;&gt;",$CB$19:CB155,"&lt;&gt;falsch"))</f>
        <v/>
      </c>
      <c r="CB155" s="149" t="b">
        <f t="shared" ref="CB155" si="362">IF(BR157&gt;0,B155,FALSE)</f>
        <v>0</v>
      </c>
      <c r="CD155" s="205" t="s">
        <v>98</v>
      </c>
      <c r="CE155" s="99"/>
      <c r="CF155" s="118">
        <f t="shared" ref="CF155:DG155" si="363">IF(CF$17="",0,SUMPRODUCT(($D155:$BF155&lt;&gt;"")*($D161:$BF161)*($D$17:$BF$17=CF$17)))</f>
        <v>0</v>
      </c>
      <c r="CG155" s="118">
        <f t="shared" si="363"/>
        <v>0</v>
      </c>
      <c r="CH155" s="118">
        <f t="shared" si="363"/>
        <v>0</v>
      </c>
      <c r="CI155" s="118">
        <f t="shared" si="363"/>
        <v>0</v>
      </c>
      <c r="CJ155" s="118">
        <f t="shared" si="363"/>
        <v>0</v>
      </c>
      <c r="CK155" s="118">
        <f t="shared" si="363"/>
        <v>0</v>
      </c>
      <c r="CL155" s="118">
        <f t="shared" si="363"/>
        <v>0</v>
      </c>
      <c r="CM155" s="118">
        <f t="shared" si="363"/>
        <v>0</v>
      </c>
      <c r="CN155" s="118">
        <f t="shared" si="363"/>
        <v>0</v>
      </c>
      <c r="CO155" s="118">
        <f t="shared" si="363"/>
        <v>0</v>
      </c>
      <c r="CP155" s="118">
        <f t="shared" si="363"/>
        <v>0</v>
      </c>
      <c r="CQ155" s="118">
        <f t="shared" si="363"/>
        <v>0</v>
      </c>
      <c r="CR155" s="118">
        <f t="shared" si="363"/>
        <v>0</v>
      </c>
      <c r="CS155" s="118">
        <f t="shared" si="363"/>
        <v>0</v>
      </c>
      <c r="CT155" s="118">
        <f t="shared" si="363"/>
        <v>0</v>
      </c>
      <c r="CU155" s="118">
        <f t="shared" si="363"/>
        <v>0</v>
      </c>
      <c r="CV155" s="118">
        <f t="shared" si="363"/>
        <v>0</v>
      </c>
      <c r="CW155" s="118">
        <f t="shared" si="363"/>
        <v>0</v>
      </c>
      <c r="CX155" s="118">
        <f t="shared" si="363"/>
        <v>0</v>
      </c>
      <c r="CY155" s="118">
        <f t="shared" si="363"/>
        <v>0</v>
      </c>
      <c r="CZ155" s="118">
        <f t="shared" si="363"/>
        <v>0</v>
      </c>
      <c r="DA155" s="118">
        <f t="shared" si="363"/>
        <v>0</v>
      </c>
      <c r="DB155" s="118">
        <f t="shared" si="363"/>
        <v>0</v>
      </c>
      <c r="DC155" s="118">
        <f t="shared" si="363"/>
        <v>0</v>
      </c>
      <c r="DD155" s="118">
        <f t="shared" si="363"/>
        <v>0</v>
      </c>
      <c r="DE155" s="118">
        <f t="shared" si="363"/>
        <v>0</v>
      </c>
      <c r="DF155" s="118">
        <f t="shared" si="363"/>
        <v>0</v>
      </c>
      <c r="DG155" s="118">
        <f t="shared" si="363"/>
        <v>0</v>
      </c>
    </row>
    <row r="156" spans="1:111" ht="2.15" customHeight="1" x14ac:dyDescent="0.25">
      <c r="A156" s="30"/>
      <c r="B156" s="131"/>
      <c r="C156" s="215"/>
      <c r="D156" s="217"/>
      <c r="E156" s="218"/>
      <c r="F156" s="217"/>
      <c r="G156" s="218"/>
      <c r="H156" s="217"/>
      <c r="I156" s="218"/>
      <c r="J156" s="217"/>
      <c r="K156" s="218"/>
      <c r="L156" s="217"/>
      <c r="M156" s="218"/>
      <c r="N156" s="217"/>
      <c r="O156" s="218"/>
      <c r="P156" s="217"/>
      <c r="Q156" s="218"/>
      <c r="R156" s="217"/>
      <c r="S156" s="218"/>
      <c r="T156" s="217"/>
      <c r="U156" s="218"/>
      <c r="V156" s="217"/>
      <c r="W156" s="218"/>
      <c r="X156" s="217"/>
      <c r="Y156" s="218"/>
      <c r="Z156" s="217"/>
      <c r="AA156" s="218"/>
      <c r="AB156" s="217"/>
      <c r="AC156" s="218"/>
      <c r="AD156" s="217"/>
      <c r="AE156" s="218"/>
      <c r="AF156" s="217"/>
      <c r="AG156" s="218"/>
      <c r="AH156" s="217"/>
      <c r="AI156" s="218"/>
      <c r="AJ156" s="217"/>
      <c r="AK156" s="218"/>
      <c r="AL156" s="217"/>
      <c r="AM156" s="218"/>
      <c r="AN156" s="217"/>
      <c r="AO156" s="218"/>
      <c r="AP156" s="217"/>
      <c r="AQ156" s="218"/>
      <c r="AR156" s="217"/>
      <c r="AS156" s="218"/>
      <c r="AT156" s="217"/>
      <c r="AU156" s="218"/>
      <c r="AV156" s="217"/>
      <c r="AW156" s="218"/>
      <c r="AX156" s="217"/>
      <c r="AY156" s="218"/>
      <c r="AZ156" s="217"/>
      <c r="BA156" s="218"/>
      <c r="BB156" s="217"/>
      <c r="BC156" s="218"/>
      <c r="BD156" s="217"/>
      <c r="BE156" s="218"/>
      <c r="BF156" s="217"/>
      <c r="BG156" s="216"/>
      <c r="BH156" s="132"/>
      <c r="BI156" s="132"/>
      <c r="BJ156" s="132"/>
      <c r="BK156" s="132"/>
      <c r="BL156" s="132"/>
      <c r="BM156" s="106"/>
      <c r="BN156" s="162"/>
      <c r="BO156" s="162">
        <f t="shared" ref="BO156" si="364">BO155</f>
        <v>0</v>
      </c>
      <c r="BQ156" s="169"/>
      <c r="BR156" s="99"/>
      <c r="BS156" s="118"/>
      <c r="BT156" s="99"/>
      <c r="BU156" s="143"/>
      <c r="BV156" s="99"/>
      <c r="BX156" s="148"/>
      <c r="BY156" s="148"/>
      <c r="CA156" s="149"/>
      <c r="CB156" s="149"/>
      <c r="CD156" s="205"/>
      <c r="CE156" s="99"/>
      <c r="CF156" s="118"/>
      <c r="CG156" s="118"/>
      <c r="CH156" s="118"/>
      <c r="CI156" s="118"/>
      <c r="CJ156" s="118"/>
      <c r="CK156" s="118"/>
      <c r="CL156" s="118"/>
      <c r="CM156" s="118"/>
      <c r="CN156" s="118"/>
      <c r="CO156" s="118"/>
      <c r="CP156" s="118"/>
      <c r="CQ156" s="118"/>
      <c r="CR156" s="118"/>
      <c r="CS156" s="118"/>
      <c r="CT156" s="118"/>
      <c r="CU156" s="118"/>
      <c r="CV156" s="118"/>
      <c r="CW156" s="118"/>
      <c r="CX156" s="118"/>
      <c r="CY156" s="118"/>
      <c r="CZ156" s="118"/>
      <c r="DA156" s="118"/>
      <c r="DB156" s="118"/>
      <c r="DC156" s="118"/>
      <c r="DD156" s="118"/>
      <c r="DE156" s="118"/>
      <c r="DF156" s="118"/>
      <c r="DG156" s="118"/>
    </row>
    <row r="157" spans="1:111" ht="18" customHeight="1" x14ac:dyDescent="0.25">
      <c r="A157" s="30"/>
      <c r="B157" s="131"/>
      <c r="C157" s="215"/>
      <c r="D157" s="190"/>
      <c r="E157" s="131"/>
      <c r="F157" s="190"/>
      <c r="G157" s="131"/>
      <c r="H157" s="190"/>
      <c r="I157" s="131"/>
      <c r="J157" s="190"/>
      <c r="K157" s="131"/>
      <c r="L157" s="190"/>
      <c r="M157" s="131"/>
      <c r="N157" s="190"/>
      <c r="O157" s="131"/>
      <c r="P157" s="190"/>
      <c r="Q157" s="131"/>
      <c r="R157" s="190"/>
      <c r="S157" s="131"/>
      <c r="T157" s="190"/>
      <c r="U157" s="131"/>
      <c r="V157" s="190"/>
      <c r="W157" s="131"/>
      <c r="X157" s="190"/>
      <c r="Y157" s="131"/>
      <c r="Z157" s="190"/>
      <c r="AA157" s="131"/>
      <c r="AB157" s="190"/>
      <c r="AC157" s="131"/>
      <c r="AD157" s="190"/>
      <c r="AE157" s="131"/>
      <c r="AF157" s="190"/>
      <c r="AG157" s="131"/>
      <c r="AH157" s="190"/>
      <c r="AI157" s="131"/>
      <c r="AJ157" s="190"/>
      <c r="AK157" s="131"/>
      <c r="AL157" s="190"/>
      <c r="AM157" s="131"/>
      <c r="AN157" s="190"/>
      <c r="AO157" s="131"/>
      <c r="AP157" s="190"/>
      <c r="AQ157" s="131"/>
      <c r="AR157" s="190"/>
      <c r="AS157" s="131"/>
      <c r="AT157" s="190"/>
      <c r="AU157" s="131"/>
      <c r="AV157" s="190"/>
      <c r="AW157" s="131"/>
      <c r="AX157" s="190"/>
      <c r="AY157" s="131"/>
      <c r="AZ157" s="190"/>
      <c r="BA157" s="131"/>
      <c r="BB157" s="190"/>
      <c r="BC157" s="131"/>
      <c r="BD157" s="190"/>
      <c r="BE157" s="131"/>
      <c r="BF157" s="190"/>
      <c r="BG157" s="131"/>
      <c r="BH157" s="132"/>
      <c r="BI157" s="132"/>
      <c r="BJ157" s="132"/>
      <c r="BK157" s="132"/>
      <c r="BL157" s="132"/>
      <c r="BM157" s="106" t="str">
        <f t="shared" ref="BM157" si="365">IF(BX155="ja","Es fehlen Angaben zum Maßnahmeort!","")</f>
        <v/>
      </c>
      <c r="BN157" s="162"/>
      <c r="BO157" s="162">
        <f t="shared" ref="BO157" si="366">BO155</f>
        <v>0</v>
      </c>
      <c r="BQ157" s="170" t="s">
        <v>73</v>
      </c>
      <c r="BR157" s="99">
        <f>SUMPRODUCT(($D$16:$BF$16=Haushaltsjahr)*(D155:BF155&lt;&gt;"")*(D157:BF157=BQ157)*(D161:BF161))</f>
        <v>0</v>
      </c>
      <c r="BS157" s="118">
        <f>SUMPRODUCT(($D$16:$BF$16=Haushaltsjahr)*(D155:BF155=$BS$17)*(D157:BF157=BQ157)*(D161:BF161))</f>
        <v>0</v>
      </c>
      <c r="BT157" s="99">
        <f>SUMPRODUCT(($D$16:$BF$16=Haushaltsjahr)*(D155:BF155=$BT$17)*(D157:BF157=BQ157)*(D161:BF161))</f>
        <v>0</v>
      </c>
      <c r="BU157" s="143"/>
      <c r="BV157" s="99">
        <f t="shared" ref="BV157" si="367">IF(OR(BY155="ja",BX155="ja"),0,IF(BU155&gt;=60%,BS157+BT157,BS157))</f>
        <v>0</v>
      </c>
      <c r="BX157" s="148"/>
      <c r="BY157" s="148"/>
      <c r="CA157" s="149" t="str">
        <f>IF(CB157=FALSE,"",COUNTIFS($CB$19:CB157,"&lt;&gt;",$CB$19:CB157,"&lt;&gt;falsch"))</f>
        <v/>
      </c>
      <c r="CB157" s="149"/>
      <c r="CD157" s="205" t="s">
        <v>99</v>
      </c>
      <c r="CE157" s="99">
        <f>IF(Gesamtstunden=0,0,IF(SUM(CF157:DG157)&gt;0,1,IF(AND(BR155&gt;0,Gesamtstunden&lt;BR155),1,0)))</f>
        <v>0</v>
      </c>
      <c r="CF157" s="206">
        <f t="shared" ref="CF157:DG157" si="368">IF(CF$17="",0,IF(CF155&gt;CF$16,1,0))</f>
        <v>0</v>
      </c>
      <c r="CG157" s="206">
        <f t="shared" si="368"/>
        <v>0</v>
      </c>
      <c r="CH157" s="206">
        <f t="shared" si="368"/>
        <v>0</v>
      </c>
      <c r="CI157" s="206">
        <f t="shared" si="368"/>
        <v>0</v>
      </c>
      <c r="CJ157" s="206">
        <f t="shared" si="368"/>
        <v>0</v>
      </c>
      <c r="CK157" s="206">
        <f t="shared" si="368"/>
        <v>0</v>
      </c>
      <c r="CL157" s="206">
        <f t="shared" si="368"/>
        <v>0</v>
      </c>
      <c r="CM157" s="206">
        <f t="shared" si="368"/>
        <v>0</v>
      </c>
      <c r="CN157" s="206">
        <f t="shared" si="368"/>
        <v>0</v>
      </c>
      <c r="CO157" s="206">
        <f t="shared" si="368"/>
        <v>0</v>
      </c>
      <c r="CP157" s="206">
        <f t="shared" si="368"/>
        <v>0</v>
      </c>
      <c r="CQ157" s="206">
        <f t="shared" si="368"/>
        <v>0</v>
      </c>
      <c r="CR157" s="206">
        <f t="shared" si="368"/>
        <v>0</v>
      </c>
      <c r="CS157" s="206">
        <f t="shared" si="368"/>
        <v>0</v>
      </c>
      <c r="CT157" s="206">
        <f t="shared" si="368"/>
        <v>0</v>
      </c>
      <c r="CU157" s="206">
        <f t="shared" si="368"/>
        <v>0</v>
      </c>
      <c r="CV157" s="206">
        <f t="shared" si="368"/>
        <v>0</v>
      </c>
      <c r="CW157" s="206">
        <f t="shared" si="368"/>
        <v>0</v>
      </c>
      <c r="CX157" s="206">
        <f t="shared" si="368"/>
        <v>0</v>
      </c>
      <c r="CY157" s="206">
        <f t="shared" si="368"/>
        <v>0</v>
      </c>
      <c r="CZ157" s="206">
        <f t="shared" si="368"/>
        <v>0</v>
      </c>
      <c r="DA157" s="206">
        <f t="shared" si="368"/>
        <v>0</v>
      </c>
      <c r="DB157" s="206">
        <f t="shared" si="368"/>
        <v>0</v>
      </c>
      <c r="DC157" s="206">
        <f t="shared" si="368"/>
        <v>0</v>
      </c>
      <c r="DD157" s="206">
        <f t="shared" si="368"/>
        <v>0</v>
      </c>
      <c r="DE157" s="206">
        <f t="shared" si="368"/>
        <v>0</v>
      </c>
      <c r="DF157" s="206">
        <f t="shared" si="368"/>
        <v>0</v>
      </c>
      <c r="DG157" s="206">
        <f t="shared" si="368"/>
        <v>0</v>
      </c>
    </row>
    <row r="158" spans="1:111" ht="2.15" customHeight="1" x14ac:dyDescent="0.25">
      <c r="A158" s="30"/>
      <c r="B158" s="131"/>
      <c r="C158" s="215"/>
      <c r="D158" s="217"/>
      <c r="E158" s="218"/>
      <c r="F158" s="217"/>
      <c r="G158" s="218"/>
      <c r="H158" s="217"/>
      <c r="I158" s="218"/>
      <c r="J158" s="217"/>
      <c r="K158" s="218"/>
      <c r="L158" s="217"/>
      <c r="M158" s="218"/>
      <c r="N158" s="217"/>
      <c r="O158" s="218"/>
      <c r="P158" s="217"/>
      <c r="Q158" s="218"/>
      <c r="R158" s="217"/>
      <c r="S158" s="218"/>
      <c r="T158" s="217"/>
      <c r="U158" s="218"/>
      <c r="V158" s="217"/>
      <c r="W158" s="218"/>
      <c r="X158" s="217"/>
      <c r="Y158" s="218"/>
      <c r="Z158" s="217"/>
      <c r="AA158" s="218"/>
      <c r="AB158" s="217"/>
      <c r="AC158" s="218"/>
      <c r="AD158" s="217"/>
      <c r="AE158" s="218"/>
      <c r="AF158" s="217"/>
      <c r="AG158" s="218"/>
      <c r="AH158" s="217"/>
      <c r="AI158" s="218"/>
      <c r="AJ158" s="217"/>
      <c r="AK158" s="218"/>
      <c r="AL158" s="217"/>
      <c r="AM158" s="218"/>
      <c r="AN158" s="217"/>
      <c r="AO158" s="218"/>
      <c r="AP158" s="217"/>
      <c r="AQ158" s="218"/>
      <c r="AR158" s="217"/>
      <c r="AS158" s="218"/>
      <c r="AT158" s="217"/>
      <c r="AU158" s="218"/>
      <c r="AV158" s="217"/>
      <c r="AW158" s="218"/>
      <c r="AX158" s="217"/>
      <c r="AY158" s="218"/>
      <c r="AZ158" s="217"/>
      <c r="BA158" s="218"/>
      <c r="BB158" s="217"/>
      <c r="BC158" s="218"/>
      <c r="BD158" s="217"/>
      <c r="BE158" s="218"/>
      <c r="BF158" s="217"/>
      <c r="BG158" s="216"/>
      <c r="BH158" s="132"/>
      <c r="BI158" s="132"/>
      <c r="BJ158" s="132"/>
      <c r="BK158" s="132"/>
      <c r="BL158" s="132"/>
      <c r="BM158" s="106"/>
      <c r="BN158" s="162"/>
      <c r="BO158" s="162">
        <f t="shared" ref="BO158" si="369">BO155</f>
        <v>0</v>
      </c>
      <c r="BQ158" s="170"/>
      <c r="BR158" s="99"/>
      <c r="BS158" s="118"/>
      <c r="BT158" s="99"/>
      <c r="BU158" s="143"/>
      <c r="BV158" s="99"/>
      <c r="BX158" s="148"/>
      <c r="BY158" s="148"/>
      <c r="CA158" s="149"/>
      <c r="CB158" s="149"/>
      <c r="CD158" s="205"/>
      <c r="CE158" s="99"/>
      <c r="CF158" s="206"/>
      <c r="CG158" s="206"/>
      <c r="CH158" s="206"/>
      <c r="CI158" s="206"/>
      <c r="CJ158" s="206"/>
      <c r="CK158" s="206"/>
      <c r="CL158" s="206"/>
      <c r="CM158" s="206"/>
      <c r="CN158" s="206"/>
      <c r="CO158" s="206"/>
      <c r="CP158" s="206"/>
      <c r="CQ158" s="206"/>
      <c r="CR158" s="206"/>
      <c r="CS158" s="206"/>
      <c r="CT158" s="206"/>
      <c r="CU158" s="206"/>
      <c r="CV158" s="206"/>
      <c r="CW158" s="206"/>
      <c r="CX158" s="206"/>
      <c r="CY158" s="206"/>
      <c r="CZ158" s="206"/>
      <c r="DA158" s="206"/>
      <c r="DB158" s="206"/>
      <c r="DC158" s="206"/>
      <c r="DD158" s="206"/>
      <c r="DE158" s="206"/>
      <c r="DF158" s="206"/>
      <c r="DG158" s="206"/>
    </row>
    <row r="159" spans="1:111" ht="18" customHeight="1" x14ac:dyDescent="0.25">
      <c r="A159" s="30"/>
      <c r="B159" s="119"/>
      <c r="C159" s="215"/>
      <c r="D159" s="190"/>
      <c r="E159" s="131"/>
      <c r="F159" s="190"/>
      <c r="G159" s="131"/>
      <c r="H159" s="190"/>
      <c r="I159" s="131"/>
      <c r="J159" s="190"/>
      <c r="K159" s="131"/>
      <c r="L159" s="190"/>
      <c r="M159" s="131"/>
      <c r="N159" s="190"/>
      <c r="O159" s="131"/>
      <c r="P159" s="190"/>
      <c r="Q159" s="131"/>
      <c r="R159" s="190"/>
      <c r="S159" s="131"/>
      <c r="T159" s="190"/>
      <c r="U159" s="131"/>
      <c r="V159" s="190"/>
      <c r="W159" s="131"/>
      <c r="X159" s="190"/>
      <c r="Y159" s="131"/>
      <c r="Z159" s="190"/>
      <c r="AA159" s="131"/>
      <c r="AB159" s="190"/>
      <c r="AC159" s="131"/>
      <c r="AD159" s="190"/>
      <c r="AE159" s="131"/>
      <c r="AF159" s="190"/>
      <c r="AG159" s="131"/>
      <c r="AH159" s="190"/>
      <c r="AI159" s="131"/>
      <c r="AJ159" s="190"/>
      <c r="AK159" s="131"/>
      <c r="AL159" s="190"/>
      <c r="AM159" s="131"/>
      <c r="AN159" s="190"/>
      <c r="AO159" s="131"/>
      <c r="AP159" s="190"/>
      <c r="AQ159" s="131"/>
      <c r="AR159" s="190"/>
      <c r="AS159" s="131"/>
      <c r="AT159" s="190"/>
      <c r="AU159" s="131"/>
      <c r="AV159" s="190"/>
      <c r="AW159" s="131"/>
      <c r="AX159" s="190"/>
      <c r="AY159" s="131"/>
      <c r="AZ159" s="190"/>
      <c r="BA159" s="131"/>
      <c r="BB159" s="190"/>
      <c r="BC159" s="131"/>
      <c r="BD159" s="190"/>
      <c r="BE159" s="131"/>
      <c r="BF159" s="190"/>
      <c r="BG159" s="131"/>
      <c r="BH159" s="104" t="str">
        <f>IF(OR(Gesamtstunden=0,SUM($D$16:$BF$16)=0,B155=""),"",BR155)</f>
        <v/>
      </c>
      <c r="BI159" s="104" t="str">
        <f>IF(OR(Gesamtstunden=0,SUM($D$16:$BF$16)=0,B155=""),"",BS155)</f>
        <v/>
      </c>
      <c r="BJ159" s="108" t="str">
        <f t="shared" ref="BJ159" si="370">IF(BH159="","",IF(BH159=0,0,BU155))</f>
        <v/>
      </c>
      <c r="BK159" s="104" t="str">
        <f>IF(OR(Gesamtstunden=0,SUM($D$16:$BF$16)=0,B155=""),"",BV155)</f>
        <v/>
      </c>
      <c r="BL159" s="104" t="str">
        <f>IF(OR(Gesamtstunden=0,SUM($D$16:$BF$16)=0,B155=""),"",BV157)</f>
        <v/>
      </c>
      <c r="BM159" s="106" t="str">
        <f t="shared" ref="BM159" si="371">IF(BY155="ja","Es fehlen Angaben zum Berufsfeld!","")</f>
        <v/>
      </c>
      <c r="BN159" s="162"/>
      <c r="BO159" s="162">
        <f t="shared" ref="BO159" si="372">BO155</f>
        <v>0</v>
      </c>
      <c r="BQ159" s="169"/>
      <c r="BR159" s="99"/>
      <c r="BS159" s="118"/>
      <c r="BT159" s="99"/>
      <c r="BU159" s="143"/>
      <c r="BV159" s="99"/>
      <c r="BX159" s="148"/>
      <c r="BY159" s="148"/>
      <c r="CA159" s="149" t="str">
        <f>IF(CB159=FALSE,"",COUNTIFS($CB$19:CB159,"&lt;&gt;",$CB$19:CB159,"&lt;&gt;falsch"))</f>
        <v/>
      </c>
      <c r="CB159" s="149"/>
      <c r="CD159" s="205" t="s">
        <v>100</v>
      </c>
      <c r="CE159" s="99">
        <f>IF(Gesamtstunden=0,0,IF(SUM(CF159:DG159)&gt;0,1,IF(AND(BR155&gt;0,Gesamtstunden&gt;BR155),1,0)))</f>
        <v>0</v>
      </c>
      <c r="CF159" s="206">
        <f t="shared" ref="CF159:DG159" si="373">IF(OR($B155="",CF$17=""),0,IF(CF155&lt;CF$16,1,0))</f>
        <v>0</v>
      </c>
      <c r="CG159" s="206">
        <f t="shared" si="373"/>
        <v>0</v>
      </c>
      <c r="CH159" s="206">
        <f t="shared" si="373"/>
        <v>0</v>
      </c>
      <c r="CI159" s="206">
        <f t="shared" si="373"/>
        <v>0</v>
      </c>
      <c r="CJ159" s="206">
        <f t="shared" si="373"/>
        <v>0</v>
      </c>
      <c r="CK159" s="206">
        <f t="shared" si="373"/>
        <v>0</v>
      </c>
      <c r="CL159" s="206">
        <f t="shared" si="373"/>
        <v>0</v>
      </c>
      <c r="CM159" s="206">
        <f t="shared" si="373"/>
        <v>0</v>
      </c>
      <c r="CN159" s="206">
        <f t="shared" si="373"/>
        <v>0</v>
      </c>
      <c r="CO159" s="206">
        <f t="shared" si="373"/>
        <v>0</v>
      </c>
      <c r="CP159" s="206">
        <f t="shared" si="373"/>
        <v>0</v>
      </c>
      <c r="CQ159" s="206">
        <f t="shared" si="373"/>
        <v>0</v>
      </c>
      <c r="CR159" s="206">
        <f t="shared" si="373"/>
        <v>0</v>
      </c>
      <c r="CS159" s="206">
        <f t="shared" si="373"/>
        <v>0</v>
      </c>
      <c r="CT159" s="206">
        <f t="shared" si="373"/>
        <v>0</v>
      </c>
      <c r="CU159" s="206">
        <f t="shared" si="373"/>
        <v>0</v>
      </c>
      <c r="CV159" s="206">
        <f t="shared" si="373"/>
        <v>0</v>
      </c>
      <c r="CW159" s="206">
        <f t="shared" si="373"/>
        <v>0</v>
      </c>
      <c r="CX159" s="206">
        <f t="shared" si="373"/>
        <v>0</v>
      </c>
      <c r="CY159" s="206">
        <f t="shared" si="373"/>
        <v>0</v>
      </c>
      <c r="CZ159" s="206">
        <f t="shared" si="373"/>
        <v>0</v>
      </c>
      <c r="DA159" s="206">
        <f t="shared" si="373"/>
        <v>0</v>
      </c>
      <c r="DB159" s="206">
        <f t="shared" si="373"/>
        <v>0</v>
      </c>
      <c r="DC159" s="206">
        <f t="shared" si="373"/>
        <v>0</v>
      </c>
      <c r="DD159" s="206">
        <f t="shared" si="373"/>
        <v>0</v>
      </c>
      <c r="DE159" s="206">
        <f t="shared" si="373"/>
        <v>0</v>
      </c>
      <c r="DF159" s="206">
        <f t="shared" si="373"/>
        <v>0</v>
      </c>
      <c r="DG159" s="206">
        <f t="shared" si="373"/>
        <v>0</v>
      </c>
    </row>
    <row r="160" spans="1:111" ht="2.15" customHeight="1" x14ac:dyDescent="0.25">
      <c r="A160" s="30"/>
      <c r="B160" s="119"/>
      <c r="C160" s="215"/>
      <c r="D160" s="217"/>
      <c r="E160" s="218"/>
      <c r="F160" s="217"/>
      <c r="G160" s="218"/>
      <c r="H160" s="217"/>
      <c r="I160" s="218"/>
      <c r="J160" s="217"/>
      <c r="K160" s="218"/>
      <c r="L160" s="217"/>
      <c r="M160" s="218"/>
      <c r="N160" s="217"/>
      <c r="O160" s="218"/>
      <c r="P160" s="217"/>
      <c r="Q160" s="218"/>
      <c r="R160" s="217"/>
      <c r="S160" s="218"/>
      <c r="T160" s="217"/>
      <c r="U160" s="218"/>
      <c r="V160" s="217"/>
      <c r="W160" s="218"/>
      <c r="X160" s="217"/>
      <c r="Y160" s="218"/>
      <c r="Z160" s="217"/>
      <c r="AA160" s="218"/>
      <c r="AB160" s="217"/>
      <c r="AC160" s="218"/>
      <c r="AD160" s="217"/>
      <c r="AE160" s="218"/>
      <c r="AF160" s="217"/>
      <c r="AG160" s="218"/>
      <c r="AH160" s="217"/>
      <c r="AI160" s="218"/>
      <c r="AJ160" s="217"/>
      <c r="AK160" s="218"/>
      <c r="AL160" s="217"/>
      <c r="AM160" s="218"/>
      <c r="AN160" s="217"/>
      <c r="AO160" s="218"/>
      <c r="AP160" s="217"/>
      <c r="AQ160" s="218"/>
      <c r="AR160" s="217"/>
      <c r="AS160" s="218"/>
      <c r="AT160" s="217"/>
      <c r="AU160" s="218"/>
      <c r="AV160" s="217"/>
      <c r="AW160" s="218"/>
      <c r="AX160" s="217"/>
      <c r="AY160" s="218"/>
      <c r="AZ160" s="217"/>
      <c r="BA160" s="218"/>
      <c r="BB160" s="217"/>
      <c r="BC160" s="218"/>
      <c r="BD160" s="217"/>
      <c r="BE160" s="218"/>
      <c r="BF160" s="217"/>
      <c r="BG160" s="216"/>
      <c r="BH160" s="104"/>
      <c r="BI160" s="104"/>
      <c r="BJ160" s="108"/>
      <c r="BK160" s="104"/>
      <c r="BL160" s="104"/>
      <c r="BM160" s="106"/>
      <c r="BN160" s="162"/>
      <c r="BO160" s="162">
        <f t="shared" ref="BO160" si="374">BO155</f>
        <v>0</v>
      </c>
      <c r="BQ160" s="169"/>
      <c r="BR160" s="99"/>
      <c r="BS160" s="118"/>
      <c r="BT160" s="99"/>
      <c r="BU160" s="143"/>
      <c r="BV160" s="99"/>
      <c r="BX160" s="148"/>
      <c r="BY160" s="148"/>
      <c r="CA160" s="149"/>
      <c r="CB160" s="149"/>
      <c r="CD160" s="205"/>
      <c r="CE160" s="99"/>
      <c r="CF160" s="206"/>
      <c r="CG160" s="206"/>
      <c r="CH160" s="206"/>
      <c r="CI160" s="206"/>
      <c r="CJ160" s="206"/>
      <c r="CK160" s="206"/>
      <c r="CL160" s="206"/>
      <c r="CM160" s="206"/>
      <c r="CN160" s="206"/>
      <c r="CO160" s="206"/>
      <c r="CP160" s="206"/>
      <c r="CQ160" s="206"/>
      <c r="CR160" s="206"/>
      <c r="CS160" s="206"/>
      <c r="CT160" s="206"/>
      <c r="CU160" s="206"/>
      <c r="CV160" s="206"/>
      <c r="CW160" s="206"/>
      <c r="CX160" s="206"/>
      <c r="CY160" s="206"/>
      <c r="CZ160" s="206"/>
      <c r="DA160" s="206"/>
      <c r="DB160" s="206"/>
      <c r="DC160" s="206"/>
      <c r="DD160" s="206"/>
      <c r="DE160" s="206"/>
      <c r="DF160" s="206"/>
      <c r="DG160" s="206"/>
    </row>
    <row r="161" spans="1:111" ht="18" customHeight="1" x14ac:dyDescent="0.25">
      <c r="A161" s="31"/>
      <c r="B161" s="114"/>
      <c r="C161" s="215"/>
      <c r="D161" s="191"/>
      <c r="E161" s="219"/>
      <c r="F161" s="191"/>
      <c r="G161" s="219"/>
      <c r="H161" s="191"/>
      <c r="I161" s="219"/>
      <c r="J161" s="191"/>
      <c r="K161" s="219"/>
      <c r="L161" s="191"/>
      <c r="M161" s="219"/>
      <c r="N161" s="191"/>
      <c r="O161" s="219"/>
      <c r="P161" s="191"/>
      <c r="Q161" s="219"/>
      <c r="R161" s="191"/>
      <c r="S161" s="219"/>
      <c r="T161" s="191"/>
      <c r="U161" s="219"/>
      <c r="V161" s="191"/>
      <c r="W161" s="219"/>
      <c r="X161" s="191"/>
      <c r="Y161" s="219"/>
      <c r="Z161" s="191"/>
      <c r="AA161" s="219"/>
      <c r="AB161" s="191"/>
      <c r="AC161" s="219"/>
      <c r="AD161" s="191"/>
      <c r="AE161" s="219"/>
      <c r="AF161" s="191"/>
      <c r="AG161" s="219"/>
      <c r="AH161" s="191"/>
      <c r="AI161" s="219"/>
      <c r="AJ161" s="191"/>
      <c r="AK161" s="219"/>
      <c r="AL161" s="191"/>
      <c r="AM161" s="219"/>
      <c r="AN161" s="191"/>
      <c r="AO161" s="219"/>
      <c r="AP161" s="191"/>
      <c r="AQ161" s="219"/>
      <c r="AR161" s="191"/>
      <c r="AS161" s="219"/>
      <c r="AT161" s="191"/>
      <c r="AU161" s="219"/>
      <c r="AV161" s="191"/>
      <c r="AW161" s="219"/>
      <c r="AX161" s="191"/>
      <c r="AY161" s="219"/>
      <c r="AZ161" s="191"/>
      <c r="BA161" s="219"/>
      <c r="BB161" s="191"/>
      <c r="BC161" s="219"/>
      <c r="BD161" s="191"/>
      <c r="BE161" s="219"/>
      <c r="BF161" s="191"/>
      <c r="BG161" s="131"/>
      <c r="BH161" s="115"/>
      <c r="BI161" s="115"/>
      <c r="BJ161" s="116"/>
      <c r="BK161" s="115"/>
      <c r="BL161" s="115"/>
      <c r="BM161" s="141" t="str">
        <f t="shared" ref="BM161" si="375">IF(AND(CE157=1,CE159=0),"Bitte die max. Anzahl an Gesamtstunden bzw. Stunden pro Tag beachten!",IF(AND(CE157=0,CE159=1),"Es fehlen Angaben zu den Kursstunden!",IF(AND(CE157=1,CE159=1),"Bitte die max. Anzahl an Stunden pro Tag beachten!","")))</f>
        <v/>
      </c>
      <c r="BN161" s="162" t="str">
        <f t="shared" ref="BN161" si="376">IF(B155&lt;&gt;"",1,"")</f>
        <v/>
      </c>
      <c r="BO161" s="162">
        <f t="shared" ref="BO161" si="377">BO155</f>
        <v>0</v>
      </c>
      <c r="BQ161" s="169"/>
      <c r="BR161" s="99"/>
      <c r="BS161" s="118"/>
      <c r="BT161" s="99"/>
      <c r="BU161" s="143"/>
      <c r="BV161" s="99"/>
      <c r="BX161" s="147"/>
      <c r="BY161" s="147"/>
      <c r="CA161" s="149" t="str">
        <f>IF(CB161=FALSE,"",COUNTIFS($CB$19:CB161,"&lt;&gt;",$CB$19:CB161,"&lt;&gt;falsch"))</f>
        <v/>
      </c>
      <c r="CB161" s="149"/>
      <c r="CD161" s="205"/>
      <c r="CE161" s="99"/>
      <c r="CF161" s="206"/>
      <c r="CG161" s="206"/>
      <c r="CH161" s="206"/>
      <c r="CI161" s="206"/>
      <c r="CJ161" s="206"/>
      <c r="CK161" s="206"/>
      <c r="CL161" s="206"/>
      <c r="CM161" s="206"/>
      <c r="CN161" s="206"/>
      <c r="CO161" s="206"/>
      <c r="CP161" s="206"/>
      <c r="CQ161" s="206"/>
      <c r="CR161" s="206"/>
      <c r="CS161" s="206"/>
      <c r="CT161" s="206"/>
      <c r="CU161" s="206"/>
      <c r="CV161" s="206"/>
      <c r="CW161" s="206"/>
      <c r="CX161" s="206"/>
      <c r="CY161" s="206"/>
      <c r="CZ161" s="206"/>
      <c r="DA161" s="206"/>
      <c r="DB161" s="206"/>
      <c r="DC161" s="206"/>
      <c r="DD161" s="206"/>
      <c r="DE161" s="206"/>
      <c r="DF161" s="206"/>
      <c r="DG161" s="206"/>
    </row>
    <row r="162" spans="1:111" ht="5.15" customHeight="1" x14ac:dyDescent="0.25">
      <c r="B162" s="221"/>
      <c r="C162" s="218"/>
      <c r="BN162" s="163"/>
      <c r="BO162" s="162"/>
      <c r="BQ162" s="169"/>
      <c r="BR162" s="99"/>
      <c r="BS162" s="118"/>
      <c r="BT162" s="99"/>
      <c r="BU162" s="143"/>
      <c r="BV162" s="99"/>
      <c r="BX162" s="146"/>
      <c r="BY162" s="146"/>
      <c r="CA162" s="149" t="str">
        <f>IF(CB162=FALSE,"",COUNTIFS($CB$19:CB162,"&lt;&gt;",$CB$19:CB162,"&lt;&gt;falsch"))</f>
        <v/>
      </c>
      <c r="CB162" s="149"/>
      <c r="CD162" s="205"/>
      <c r="CE162" s="99"/>
      <c r="CF162" s="206"/>
      <c r="CG162" s="206"/>
      <c r="CH162" s="206"/>
      <c r="CI162" s="206"/>
      <c r="CJ162" s="206"/>
      <c r="CK162" s="206"/>
      <c r="CL162" s="206"/>
      <c r="CM162" s="206"/>
      <c r="CN162" s="206"/>
      <c r="CO162" s="206"/>
      <c r="CP162" s="206"/>
      <c r="CQ162" s="206"/>
      <c r="CR162" s="206"/>
      <c r="CS162" s="206"/>
      <c r="CT162" s="206"/>
      <c r="CU162" s="206"/>
      <c r="CV162" s="206"/>
      <c r="CW162" s="206"/>
      <c r="CX162" s="206"/>
      <c r="CY162" s="206"/>
      <c r="CZ162" s="206"/>
      <c r="DA162" s="206"/>
      <c r="DB162" s="206"/>
      <c r="DC162" s="206"/>
      <c r="DD162" s="206"/>
      <c r="DE162" s="206"/>
      <c r="DF162" s="206"/>
      <c r="DG162" s="206"/>
    </row>
    <row r="163" spans="1:111" ht="18" customHeight="1" x14ac:dyDescent="0.25">
      <c r="A163" s="29">
        <v>19</v>
      </c>
      <c r="B163" s="117" t="str">
        <f>VLOOKUP(A163,'Kopierhilfe TN-Daten'!$A$2:$D$31,4)</f>
        <v/>
      </c>
      <c r="C163" s="131"/>
      <c r="D163" s="189"/>
      <c r="E163" s="117"/>
      <c r="F163" s="189"/>
      <c r="G163" s="117"/>
      <c r="H163" s="189"/>
      <c r="I163" s="117"/>
      <c r="J163" s="189"/>
      <c r="K163" s="117"/>
      <c r="L163" s="189"/>
      <c r="M163" s="117"/>
      <c r="N163" s="189"/>
      <c r="O163" s="117"/>
      <c r="P163" s="189"/>
      <c r="Q163" s="117"/>
      <c r="R163" s="189"/>
      <c r="S163" s="117"/>
      <c r="T163" s="189"/>
      <c r="U163" s="117"/>
      <c r="V163" s="189"/>
      <c r="W163" s="117"/>
      <c r="X163" s="189"/>
      <c r="Y163" s="117"/>
      <c r="Z163" s="189"/>
      <c r="AA163" s="117"/>
      <c r="AB163" s="189"/>
      <c r="AC163" s="117"/>
      <c r="AD163" s="189"/>
      <c r="AE163" s="117"/>
      <c r="AF163" s="189"/>
      <c r="AG163" s="117"/>
      <c r="AH163" s="189"/>
      <c r="AI163" s="117"/>
      <c r="AJ163" s="189"/>
      <c r="AK163" s="117"/>
      <c r="AL163" s="189"/>
      <c r="AM163" s="117"/>
      <c r="AN163" s="189"/>
      <c r="AO163" s="117"/>
      <c r="AP163" s="189"/>
      <c r="AQ163" s="117"/>
      <c r="AR163" s="189"/>
      <c r="AS163" s="117"/>
      <c r="AT163" s="189"/>
      <c r="AU163" s="117"/>
      <c r="AV163" s="189"/>
      <c r="AW163" s="117"/>
      <c r="AX163" s="189"/>
      <c r="AY163" s="117"/>
      <c r="AZ163" s="189"/>
      <c r="BA163" s="117"/>
      <c r="BB163" s="189"/>
      <c r="BC163" s="117"/>
      <c r="BD163" s="189"/>
      <c r="BE163" s="117"/>
      <c r="BF163" s="189"/>
      <c r="BG163" s="131"/>
      <c r="BH163" s="105"/>
      <c r="BI163" s="105"/>
      <c r="BJ163" s="105"/>
      <c r="BK163" s="105"/>
      <c r="BL163" s="105"/>
      <c r="BM163" s="106" t="str">
        <f t="shared" ref="BM163" si="378">IF(AND(B163="",BR163&gt;0),"Bitte den Namen der Schülerin/des Schülers erfassen!","")</f>
        <v/>
      </c>
      <c r="BN163" s="162"/>
      <c r="BO163" s="162">
        <f t="shared" ref="BO163" si="379">IF(OR(BM163&lt;&gt;"",BM165&lt;&gt;"",BM167&lt;&gt;"",BM169&lt;&gt;""),1,0)</f>
        <v>0</v>
      </c>
      <c r="BQ163" s="169"/>
      <c r="BR163" s="99">
        <f>SUMPRODUCT(($D$16:$BF$16=Haushaltsjahr)*(D163:BF163&lt;&gt;"")*(D169:BF169))</f>
        <v>0</v>
      </c>
      <c r="BS163" s="118">
        <f>SUMPRODUCT(($D$16:$BF$16=Haushaltsjahr)*(D163:BF163=$BS$17)*(D169:BF169))</f>
        <v>0</v>
      </c>
      <c r="BT163" s="99">
        <f>SUMPRODUCT(($D$16:$BF$16=Haushaltsjahr)*(D163:BF163=$BT$17)*(D169:BF169))</f>
        <v>0</v>
      </c>
      <c r="BU163" s="143">
        <f t="shared" ref="BU163" si="380">IF(BR163=0,0,ROUND(BS163/BR163,4))</f>
        <v>0</v>
      </c>
      <c r="BV163" s="99">
        <f t="shared" ref="BV163" si="381">IF(BY163="ja",0,IF(BU163&gt;=60%,BS163+BT163,BS163))</f>
        <v>0</v>
      </c>
      <c r="BX163" s="148" t="str">
        <f t="shared" ref="BX163" si="382">IF(SUMPRODUCT((D163:BF163=$BS$17)*(D165:BF165="")*($D$16:$BF$16&lt;&gt;0))&gt;0,"ja",
IF(SUMPRODUCT((D163:BF163=$BT$17)*(D165:BF165="")*($D$16:$BF$16&lt;&gt;0))&gt;0,"ja","nein"))</f>
        <v>nein</v>
      </c>
      <c r="BY163" s="148" t="str">
        <f t="shared" ref="BY163" si="383">IF(SUMPRODUCT((D163:BF163=$BS$17)*(D167:BF167="")*($D$16:$BF$16&lt;&gt;0))&gt;0,"ja",
IF(SUMPRODUCT((D163:BF163=$BT$17)*(D167:BF167="")*($D$16:$BF$16&lt;&gt;0))&gt;0,"ja","nein"))</f>
        <v>nein</v>
      </c>
      <c r="CA163" s="149" t="str">
        <f>IF(CB163=FALSE,"",COUNTIFS($CB$19:CB163,"&lt;&gt;",$CB$19:CB163,"&lt;&gt;falsch"))</f>
        <v/>
      </c>
      <c r="CB163" s="149" t="b">
        <f t="shared" ref="CB163" si="384">IF(BR165&gt;0,B163,FALSE)</f>
        <v>0</v>
      </c>
      <c r="CD163" s="205" t="s">
        <v>98</v>
      </c>
      <c r="CE163" s="99"/>
      <c r="CF163" s="118">
        <f t="shared" ref="CF163:DG163" si="385">IF(CF$17="",0,SUMPRODUCT(($D163:$BF163&lt;&gt;"")*($D169:$BF169)*($D$17:$BF$17=CF$17)))</f>
        <v>0</v>
      </c>
      <c r="CG163" s="118">
        <f t="shared" si="385"/>
        <v>0</v>
      </c>
      <c r="CH163" s="118">
        <f t="shared" si="385"/>
        <v>0</v>
      </c>
      <c r="CI163" s="118">
        <f t="shared" si="385"/>
        <v>0</v>
      </c>
      <c r="CJ163" s="118">
        <f t="shared" si="385"/>
        <v>0</v>
      </c>
      <c r="CK163" s="118">
        <f t="shared" si="385"/>
        <v>0</v>
      </c>
      <c r="CL163" s="118">
        <f t="shared" si="385"/>
        <v>0</v>
      </c>
      <c r="CM163" s="118">
        <f t="shared" si="385"/>
        <v>0</v>
      </c>
      <c r="CN163" s="118">
        <f t="shared" si="385"/>
        <v>0</v>
      </c>
      <c r="CO163" s="118">
        <f t="shared" si="385"/>
        <v>0</v>
      </c>
      <c r="CP163" s="118">
        <f t="shared" si="385"/>
        <v>0</v>
      </c>
      <c r="CQ163" s="118">
        <f t="shared" si="385"/>
        <v>0</v>
      </c>
      <c r="CR163" s="118">
        <f t="shared" si="385"/>
        <v>0</v>
      </c>
      <c r="CS163" s="118">
        <f t="shared" si="385"/>
        <v>0</v>
      </c>
      <c r="CT163" s="118">
        <f t="shared" si="385"/>
        <v>0</v>
      </c>
      <c r="CU163" s="118">
        <f t="shared" si="385"/>
        <v>0</v>
      </c>
      <c r="CV163" s="118">
        <f t="shared" si="385"/>
        <v>0</v>
      </c>
      <c r="CW163" s="118">
        <f t="shared" si="385"/>
        <v>0</v>
      </c>
      <c r="CX163" s="118">
        <f t="shared" si="385"/>
        <v>0</v>
      </c>
      <c r="CY163" s="118">
        <f t="shared" si="385"/>
        <v>0</v>
      </c>
      <c r="CZ163" s="118">
        <f t="shared" si="385"/>
        <v>0</v>
      </c>
      <c r="DA163" s="118">
        <f t="shared" si="385"/>
        <v>0</v>
      </c>
      <c r="DB163" s="118">
        <f t="shared" si="385"/>
        <v>0</v>
      </c>
      <c r="DC163" s="118">
        <f t="shared" si="385"/>
        <v>0</v>
      </c>
      <c r="DD163" s="118">
        <f t="shared" si="385"/>
        <v>0</v>
      </c>
      <c r="DE163" s="118">
        <f t="shared" si="385"/>
        <v>0</v>
      </c>
      <c r="DF163" s="118">
        <f t="shared" si="385"/>
        <v>0</v>
      </c>
      <c r="DG163" s="118">
        <f t="shared" si="385"/>
        <v>0</v>
      </c>
    </row>
    <row r="164" spans="1:111" ht="2.15" customHeight="1" x14ac:dyDescent="0.25">
      <c r="A164" s="30"/>
      <c r="B164" s="131"/>
      <c r="C164" s="215"/>
      <c r="D164" s="217"/>
      <c r="E164" s="218"/>
      <c r="F164" s="217"/>
      <c r="G164" s="218"/>
      <c r="H164" s="217"/>
      <c r="I164" s="218"/>
      <c r="J164" s="217"/>
      <c r="K164" s="218"/>
      <c r="L164" s="217"/>
      <c r="M164" s="218"/>
      <c r="N164" s="217"/>
      <c r="O164" s="218"/>
      <c r="P164" s="217"/>
      <c r="Q164" s="218"/>
      <c r="R164" s="217"/>
      <c r="S164" s="218"/>
      <c r="T164" s="217"/>
      <c r="U164" s="218"/>
      <c r="V164" s="217"/>
      <c r="W164" s="218"/>
      <c r="X164" s="217"/>
      <c r="Y164" s="218"/>
      <c r="Z164" s="217"/>
      <c r="AA164" s="218"/>
      <c r="AB164" s="217"/>
      <c r="AC164" s="218"/>
      <c r="AD164" s="217"/>
      <c r="AE164" s="218"/>
      <c r="AF164" s="217"/>
      <c r="AG164" s="218"/>
      <c r="AH164" s="217"/>
      <c r="AI164" s="218"/>
      <c r="AJ164" s="217"/>
      <c r="AK164" s="218"/>
      <c r="AL164" s="217"/>
      <c r="AM164" s="218"/>
      <c r="AN164" s="217"/>
      <c r="AO164" s="218"/>
      <c r="AP164" s="217"/>
      <c r="AQ164" s="218"/>
      <c r="AR164" s="217"/>
      <c r="AS164" s="218"/>
      <c r="AT164" s="217"/>
      <c r="AU164" s="218"/>
      <c r="AV164" s="217"/>
      <c r="AW164" s="218"/>
      <c r="AX164" s="217"/>
      <c r="AY164" s="218"/>
      <c r="AZ164" s="217"/>
      <c r="BA164" s="218"/>
      <c r="BB164" s="217"/>
      <c r="BC164" s="218"/>
      <c r="BD164" s="217"/>
      <c r="BE164" s="218"/>
      <c r="BF164" s="217"/>
      <c r="BG164" s="216"/>
      <c r="BH164" s="132"/>
      <c r="BI164" s="132"/>
      <c r="BJ164" s="132"/>
      <c r="BK164" s="132"/>
      <c r="BL164" s="132"/>
      <c r="BM164" s="106"/>
      <c r="BN164" s="162"/>
      <c r="BO164" s="162">
        <f t="shared" ref="BO164" si="386">BO163</f>
        <v>0</v>
      </c>
      <c r="BQ164" s="169"/>
      <c r="BR164" s="99"/>
      <c r="BS164" s="118"/>
      <c r="BT164" s="99"/>
      <c r="BU164" s="143"/>
      <c r="BV164" s="99"/>
      <c r="BX164" s="148"/>
      <c r="BY164" s="148"/>
      <c r="CA164" s="149"/>
      <c r="CB164" s="149"/>
      <c r="CD164" s="205"/>
      <c r="CE164" s="99"/>
      <c r="CF164" s="118"/>
      <c r="CG164" s="118"/>
      <c r="CH164" s="118"/>
      <c r="CI164" s="118"/>
      <c r="CJ164" s="118"/>
      <c r="CK164" s="118"/>
      <c r="CL164" s="118"/>
      <c r="CM164" s="118"/>
      <c r="CN164" s="118"/>
      <c r="CO164" s="118"/>
      <c r="CP164" s="118"/>
      <c r="CQ164" s="118"/>
      <c r="CR164" s="118"/>
      <c r="CS164" s="118"/>
      <c r="CT164" s="118"/>
      <c r="CU164" s="118"/>
      <c r="CV164" s="118"/>
      <c r="CW164" s="118"/>
      <c r="CX164" s="118"/>
      <c r="CY164" s="118"/>
      <c r="CZ164" s="118"/>
      <c r="DA164" s="118"/>
      <c r="DB164" s="118"/>
      <c r="DC164" s="118"/>
      <c r="DD164" s="118"/>
      <c r="DE164" s="118"/>
      <c r="DF164" s="118"/>
      <c r="DG164" s="118"/>
    </row>
    <row r="165" spans="1:111" ht="18" customHeight="1" x14ac:dyDescent="0.25">
      <c r="A165" s="30"/>
      <c r="B165" s="131"/>
      <c r="C165" s="215"/>
      <c r="D165" s="190"/>
      <c r="E165" s="131"/>
      <c r="F165" s="190"/>
      <c r="G165" s="131"/>
      <c r="H165" s="190"/>
      <c r="I165" s="131"/>
      <c r="J165" s="190"/>
      <c r="K165" s="131"/>
      <c r="L165" s="190"/>
      <c r="M165" s="131"/>
      <c r="N165" s="190"/>
      <c r="O165" s="131"/>
      <c r="P165" s="190"/>
      <c r="Q165" s="131"/>
      <c r="R165" s="190"/>
      <c r="S165" s="131"/>
      <c r="T165" s="190"/>
      <c r="U165" s="131"/>
      <c r="V165" s="190"/>
      <c r="W165" s="131"/>
      <c r="X165" s="190"/>
      <c r="Y165" s="131"/>
      <c r="Z165" s="190"/>
      <c r="AA165" s="131"/>
      <c r="AB165" s="190"/>
      <c r="AC165" s="131"/>
      <c r="AD165" s="190"/>
      <c r="AE165" s="131"/>
      <c r="AF165" s="190"/>
      <c r="AG165" s="131"/>
      <c r="AH165" s="190"/>
      <c r="AI165" s="131"/>
      <c r="AJ165" s="190"/>
      <c r="AK165" s="131"/>
      <c r="AL165" s="190"/>
      <c r="AM165" s="131"/>
      <c r="AN165" s="190"/>
      <c r="AO165" s="131"/>
      <c r="AP165" s="190"/>
      <c r="AQ165" s="131"/>
      <c r="AR165" s="190"/>
      <c r="AS165" s="131"/>
      <c r="AT165" s="190"/>
      <c r="AU165" s="131"/>
      <c r="AV165" s="190"/>
      <c r="AW165" s="131"/>
      <c r="AX165" s="190"/>
      <c r="AY165" s="131"/>
      <c r="AZ165" s="190"/>
      <c r="BA165" s="131"/>
      <c r="BB165" s="190"/>
      <c r="BC165" s="131"/>
      <c r="BD165" s="190"/>
      <c r="BE165" s="131"/>
      <c r="BF165" s="190"/>
      <c r="BG165" s="131"/>
      <c r="BH165" s="132"/>
      <c r="BI165" s="132"/>
      <c r="BJ165" s="132"/>
      <c r="BK165" s="132"/>
      <c r="BL165" s="132"/>
      <c r="BM165" s="106" t="str">
        <f t="shared" ref="BM165" si="387">IF(BX163="ja","Es fehlen Angaben zum Maßnahmeort!","")</f>
        <v/>
      </c>
      <c r="BN165" s="162"/>
      <c r="BO165" s="162">
        <f t="shared" ref="BO165" si="388">BO163</f>
        <v>0</v>
      </c>
      <c r="BQ165" s="170" t="s">
        <v>73</v>
      </c>
      <c r="BR165" s="99">
        <f>SUMPRODUCT(($D$16:$BF$16=Haushaltsjahr)*(D163:BF163&lt;&gt;"")*(D165:BF165=BQ165)*(D169:BF169))</f>
        <v>0</v>
      </c>
      <c r="BS165" s="118">
        <f>SUMPRODUCT(($D$16:$BF$16=Haushaltsjahr)*(D163:BF163=$BS$17)*(D165:BF165=BQ165)*(D169:BF169))</f>
        <v>0</v>
      </c>
      <c r="BT165" s="99">
        <f>SUMPRODUCT(($D$16:$BF$16=Haushaltsjahr)*(D163:BF163=$BT$17)*(D165:BF165=BQ165)*(D169:BF169))</f>
        <v>0</v>
      </c>
      <c r="BU165" s="143"/>
      <c r="BV165" s="99">
        <f t="shared" ref="BV165" si="389">IF(OR(BY163="ja",BX163="ja"),0,IF(BU163&gt;=60%,BS165+BT165,BS165))</f>
        <v>0</v>
      </c>
      <c r="BX165" s="148"/>
      <c r="BY165" s="148"/>
      <c r="CA165" s="149" t="str">
        <f>IF(CB165=FALSE,"",COUNTIFS($CB$19:CB165,"&lt;&gt;",$CB$19:CB165,"&lt;&gt;falsch"))</f>
        <v/>
      </c>
      <c r="CB165" s="149"/>
      <c r="CD165" s="205" t="s">
        <v>99</v>
      </c>
      <c r="CE165" s="99">
        <f>IF(Gesamtstunden=0,0,IF(SUM(CF165:DG165)&gt;0,1,IF(AND(BR163&gt;0,Gesamtstunden&lt;BR163),1,0)))</f>
        <v>0</v>
      </c>
      <c r="CF165" s="206">
        <f t="shared" ref="CF165:DG165" si="390">IF(CF$17="",0,IF(CF163&gt;CF$16,1,0))</f>
        <v>0</v>
      </c>
      <c r="CG165" s="206">
        <f t="shared" si="390"/>
        <v>0</v>
      </c>
      <c r="CH165" s="206">
        <f t="shared" si="390"/>
        <v>0</v>
      </c>
      <c r="CI165" s="206">
        <f t="shared" si="390"/>
        <v>0</v>
      </c>
      <c r="CJ165" s="206">
        <f t="shared" si="390"/>
        <v>0</v>
      </c>
      <c r="CK165" s="206">
        <f t="shared" si="390"/>
        <v>0</v>
      </c>
      <c r="CL165" s="206">
        <f t="shared" si="390"/>
        <v>0</v>
      </c>
      <c r="CM165" s="206">
        <f t="shared" si="390"/>
        <v>0</v>
      </c>
      <c r="CN165" s="206">
        <f t="shared" si="390"/>
        <v>0</v>
      </c>
      <c r="CO165" s="206">
        <f t="shared" si="390"/>
        <v>0</v>
      </c>
      <c r="CP165" s="206">
        <f t="shared" si="390"/>
        <v>0</v>
      </c>
      <c r="CQ165" s="206">
        <f t="shared" si="390"/>
        <v>0</v>
      </c>
      <c r="CR165" s="206">
        <f t="shared" si="390"/>
        <v>0</v>
      </c>
      <c r="CS165" s="206">
        <f t="shared" si="390"/>
        <v>0</v>
      </c>
      <c r="CT165" s="206">
        <f t="shared" si="390"/>
        <v>0</v>
      </c>
      <c r="CU165" s="206">
        <f t="shared" si="390"/>
        <v>0</v>
      </c>
      <c r="CV165" s="206">
        <f t="shared" si="390"/>
        <v>0</v>
      </c>
      <c r="CW165" s="206">
        <f t="shared" si="390"/>
        <v>0</v>
      </c>
      <c r="CX165" s="206">
        <f t="shared" si="390"/>
        <v>0</v>
      </c>
      <c r="CY165" s="206">
        <f t="shared" si="390"/>
        <v>0</v>
      </c>
      <c r="CZ165" s="206">
        <f t="shared" si="390"/>
        <v>0</v>
      </c>
      <c r="DA165" s="206">
        <f t="shared" si="390"/>
        <v>0</v>
      </c>
      <c r="DB165" s="206">
        <f t="shared" si="390"/>
        <v>0</v>
      </c>
      <c r="DC165" s="206">
        <f t="shared" si="390"/>
        <v>0</v>
      </c>
      <c r="DD165" s="206">
        <f t="shared" si="390"/>
        <v>0</v>
      </c>
      <c r="DE165" s="206">
        <f t="shared" si="390"/>
        <v>0</v>
      </c>
      <c r="DF165" s="206">
        <f t="shared" si="390"/>
        <v>0</v>
      </c>
      <c r="DG165" s="206">
        <f t="shared" si="390"/>
        <v>0</v>
      </c>
    </row>
    <row r="166" spans="1:111" ht="2.15" customHeight="1" x14ac:dyDescent="0.25">
      <c r="A166" s="30"/>
      <c r="B166" s="131"/>
      <c r="C166" s="215"/>
      <c r="D166" s="217"/>
      <c r="E166" s="218"/>
      <c r="F166" s="217"/>
      <c r="G166" s="218"/>
      <c r="H166" s="217"/>
      <c r="I166" s="218"/>
      <c r="J166" s="217"/>
      <c r="K166" s="218"/>
      <c r="L166" s="217"/>
      <c r="M166" s="218"/>
      <c r="N166" s="217"/>
      <c r="O166" s="218"/>
      <c r="P166" s="217"/>
      <c r="Q166" s="218"/>
      <c r="R166" s="217"/>
      <c r="S166" s="218"/>
      <c r="T166" s="217"/>
      <c r="U166" s="218"/>
      <c r="V166" s="217"/>
      <c r="W166" s="218"/>
      <c r="X166" s="217"/>
      <c r="Y166" s="218"/>
      <c r="Z166" s="217"/>
      <c r="AA166" s="218"/>
      <c r="AB166" s="217"/>
      <c r="AC166" s="218"/>
      <c r="AD166" s="217"/>
      <c r="AE166" s="218"/>
      <c r="AF166" s="217"/>
      <c r="AG166" s="218"/>
      <c r="AH166" s="217"/>
      <c r="AI166" s="218"/>
      <c r="AJ166" s="217"/>
      <c r="AK166" s="218"/>
      <c r="AL166" s="217"/>
      <c r="AM166" s="218"/>
      <c r="AN166" s="217"/>
      <c r="AO166" s="218"/>
      <c r="AP166" s="217"/>
      <c r="AQ166" s="218"/>
      <c r="AR166" s="217"/>
      <c r="AS166" s="218"/>
      <c r="AT166" s="217"/>
      <c r="AU166" s="218"/>
      <c r="AV166" s="217"/>
      <c r="AW166" s="218"/>
      <c r="AX166" s="217"/>
      <c r="AY166" s="218"/>
      <c r="AZ166" s="217"/>
      <c r="BA166" s="218"/>
      <c r="BB166" s="217"/>
      <c r="BC166" s="218"/>
      <c r="BD166" s="217"/>
      <c r="BE166" s="218"/>
      <c r="BF166" s="217"/>
      <c r="BG166" s="216"/>
      <c r="BH166" s="132"/>
      <c r="BI166" s="132"/>
      <c r="BJ166" s="132"/>
      <c r="BK166" s="132"/>
      <c r="BL166" s="132"/>
      <c r="BM166" s="106"/>
      <c r="BN166" s="162"/>
      <c r="BO166" s="162">
        <f t="shared" ref="BO166" si="391">BO163</f>
        <v>0</v>
      </c>
      <c r="BQ166" s="170"/>
      <c r="BR166" s="99"/>
      <c r="BS166" s="118"/>
      <c r="BT166" s="99"/>
      <c r="BU166" s="143"/>
      <c r="BV166" s="99"/>
      <c r="BX166" s="148"/>
      <c r="BY166" s="148"/>
      <c r="CA166" s="149"/>
      <c r="CB166" s="149"/>
      <c r="CD166" s="205"/>
      <c r="CE166" s="99"/>
      <c r="CF166" s="206"/>
      <c r="CG166" s="206"/>
      <c r="CH166" s="206"/>
      <c r="CI166" s="206"/>
      <c r="CJ166" s="206"/>
      <c r="CK166" s="206"/>
      <c r="CL166" s="206"/>
      <c r="CM166" s="206"/>
      <c r="CN166" s="206"/>
      <c r="CO166" s="206"/>
      <c r="CP166" s="206"/>
      <c r="CQ166" s="206"/>
      <c r="CR166" s="206"/>
      <c r="CS166" s="206"/>
      <c r="CT166" s="206"/>
      <c r="CU166" s="206"/>
      <c r="CV166" s="206"/>
      <c r="CW166" s="206"/>
      <c r="CX166" s="206"/>
      <c r="CY166" s="206"/>
      <c r="CZ166" s="206"/>
      <c r="DA166" s="206"/>
      <c r="DB166" s="206"/>
      <c r="DC166" s="206"/>
      <c r="DD166" s="206"/>
      <c r="DE166" s="206"/>
      <c r="DF166" s="206"/>
      <c r="DG166" s="206"/>
    </row>
    <row r="167" spans="1:111" ht="18" customHeight="1" x14ac:dyDescent="0.25">
      <c r="A167" s="30"/>
      <c r="B167" s="119"/>
      <c r="C167" s="215"/>
      <c r="D167" s="190"/>
      <c r="E167" s="131"/>
      <c r="F167" s="190"/>
      <c r="G167" s="131"/>
      <c r="H167" s="190"/>
      <c r="I167" s="131"/>
      <c r="J167" s="190"/>
      <c r="K167" s="131"/>
      <c r="L167" s="190"/>
      <c r="M167" s="131"/>
      <c r="N167" s="190"/>
      <c r="O167" s="131"/>
      <c r="P167" s="190"/>
      <c r="Q167" s="131"/>
      <c r="R167" s="190"/>
      <c r="S167" s="131"/>
      <c r="T167" s="190"/>
      <c r="U167" s="131"/>
      <c r="V167" s="190"/>
      <c r="W167" s="131"/>
      <c r="X167" s="190"/>
      <c r="Y167" s="131"/>
      <c r="Z167" s="190"/>
      <c r="AA167" s="131"/>
      <c r="AB167" s="190"/>
      <c r="AC167" s="131"/>
      <c r="AD167" s="190"/>
      <c r="AE167" s="131"/>
      <c r="AF167" s="190"/>
      <c r="AG167" s="131"/>
      <c r="AH167" s="190"/>
      <c r="AI167" s="131"/>
      <c r="AJ167" s="190"/>
      <c r="AK167" s="131"/>
      <c r="AL167" s="190"/>
      <c r="AM167" s="131"/>
      <c r="AN167" s="190"/>
      <c r="AO167" s="131"/>
      <c r="AP167" s="190"/>
      <c r="AQ167" s="131"/>
      <c r="AR167" s="190"/>
      <c r="AS167" s="131"/>
      <c r="AT167" s="190"/>
      <c r="AU167" s="131"/>
      <c r="AV167" s="190"/>
      <c r="AW167" s="131"/>
      <c r="AX167" s="190"/>
      <c r="AY167" s="131"/>
      <c r="AZ167" s="190"/>
      <c r="BA167" s="131"/>
      <c r="BB167" s="190"/>
      <c r="BC167" s="131"/>
      <c r="BD167" s="190"/>
      <c r="BE167" s="131"/>
      <c r="BF167" s="190"/>
      <c r="BG167" s="131"/>
      <c r="BH167" s="104" t="str">
        <f>IF(OR(Gesamtstunden=0,SUM($D$16:$BF$16)=0,B163=""),"",BR163)</f>
        <v/>
      </c>
      <c r="BI167" s="104" t="str">
        <f>IF(OR(Gesamtstunden=0,SUM($D$16:$BF$16)=0,B163=""),"",BS163)</f>
        <v/>
      </c>
      <c r="BJ167" s="108" t="str">
        <f t="shared" ref="BJ167" si="392">IF(BH167="","",IF(BH167=0,0,BU163))</f>
        <v/>
      </c>
      <c r="BK167" s="104" t="str">
        <f>IF(OR(Gesamtstunden=0,SUM($D$16:$BF$16)=0,B163=""),"",BV163)</f>
        <v/>
      </c>
      <c r="BL167" s="104" t="str">
        <f>IF(OR(Gesamtstunden=0,SUM($D$16:$BF$16)=0,B163=""),"",BV165)</f>
        <v/>
      </c>
      <c r="BM167" s="106" t="str">
        <f t="shared" ref="BM167" si="393">IF(BY163="ja","Es fehlen Angaben zum Berufsfeld!","")</f>
        <v/>
      </c>
      <c r="BN167" s="162"/>
      <c r="BO167" s="162">
        <f t="shared" ref="BO167" si="394">BO163</f>
        <v>0</v>
      </c>
      <c r="BQ167" s="169"/>
      <c r="BR167" s="99"/>
      <c r="BS167" s="118"/>
      <c r="BT167" s="99"/>
      <c r="BU167" s="143"/>
      <c r="BV167" s="99"/>
      <c r="BX167" s="148"/>
      <c r="BY167" s="148"/>
      <c r="CA167" s="149" t="str">
        <f>IF(CB167=FALSE,"",COUNTIFS($CB$19:CB167,"&lt;&gt;",$CB$19:CB167,"&lt;&gt;falsch"))</f>
        <v/>
      </c>
      <c r="CB167" s="149"/>
      <c r="CD167" s="205" t="s">
        <v>100</v>
      </c>
      <c r="CE167" s="99">
        <f>IF(Gesamtstunden=0,0,IF(SUM(CF167:DG167)&gt;0,1,IF(AND(BR163&gt;0,Gesamtstunden&gt;BR163),1,0)))</f>
        <v>0</v>
      </c>
      <c r="CF167" s="206">
        <f t="shared" ref="CF167:DG167" si="395">IF(OR($B163="",CF$17=""),0,IF(CF163&lt;CF$16,1,0))</f>
        <v>0</v>
      </c>
      <c r="CG167" s="206">
        <f t="shared" si="395"/>
        <v>0</v>
      </c>
      <c r="CH167" s="206">
        <f t="shared" si="395"/>
        <v>0</v>
      </c>
      <c r="CI167" s="206">
        <f t="shared" si="395"/>
        <v>0</v>
      </c>
      <c r="CJ167" s="206">
        <f t="shared" si="395"/>
        <v>0</v>
      </c>
      <c r="CK167" s="206">
        <f t="shared" si="395"/>
        <v>0</v>
      </c>
      <c r="CL167" s="206">
        <f t="shared" si="395"/>
        <v>0</v>
      </c>
      <c r="CM167" s="206">
        <f t="shared" si="395"/>
        <v>0</v>
      </c>
      <c r="CN167" s="206">
        <f t="shared" si="395"/>
        <v>0</v>
      </c>
      <c r="CO167" s="206">
        <f t="shared" si="395"/>
        <v>0</v>
      </c>
      <c r="CP167" s="206">
        <f t="shared" si="395"/>
        <v>0</v>
      </c>
      <c r="CQ167" s="206">
        <f t="shared" si="395"/>
        <v>0</v>
      </c>
      <c r="CR167" s="206">
        <f t="shared" si="395"/>
        <v>0</v>
      </c>
      <c r="CS167" s="206">
        <f t="shared" si="395"/>
        <v>0</v>
      </c>
      <c r="CT167" s="206">
        <f t="shared" si="395"/>
        <v>0</v>
      </c>
      <c r="CU167" s="206">
        <f t="shared" si="395"/>
        <v>0</v>
      </c>
      <c r="CV167" s="206">
        <f t="shared" si="395"/>
        <v>0</v>
      </c>
      <c r="CW167" s="206">
        <f t="shared" si="395"/>
        <v>0</v>
      </c>
      <c r="CX167" s="206">
        <f t="shared" si="395"/>
        <v>0</v>
      </c>
      <c r="CY167" s="206">
        <f t="shared" si="395"/>
        <v>0</v>
      </c>
      <c r="CZ167" s="206">
        <f t="shared" si="395"/>
        <v>0</v>
      </c>
      <c r="DA167" s="206">
        <f t="shared" si="395"/>
        <v>0</v>
      </c>
      <c r="DB167" s="206">
        <f t="shared" si="395"/>
        <v>0</v>
      </c>
      <c r="DC167" s="206">
        <f t="shared" si="395"/>
        <v>0</v>
      </c>
      <c r="DD167" s="206">
        <f t="shared" si="395"/>
        <v>0</v>
      </c>
      <c r="DE167" s="206">
        <f t="shared" si="395"/>
        <v>0</v>
      </c>
      <c r="DF167" s="206">
        <f t="shared" si="395"/>
        <v>0</v>
      </c>
      <c r="DG167" s="206">
        <f t="shared" si="395"/>
        <v>0</v>
      </c>
    </row>
    <row r="168" spans="1:111" ht="2.15" customHeight="1" x14ac:dyDescent="0.25">
      <c r="A168" s="30"/>
      <c r="B168" s="119"/>
      <c r="C168" s="215"/>
      <c r="D168" s="217"/>
      <c r="E168" s="218"/>
      <c r="F168" s="217"/>
      <c r="G168" s="218"/>
      <c r="H168" s="217"/>
      <c r="I168" s="218"/>
      <c r="J168" s="217"/>
      <c r="K168" s="218"/>
      <c r="L168" s="217"/>
      <c r="M168" s="218"/>
      <c r="N168" s="217"/>
      <c r="O168" s="218"/>
      <c r="P168" s="217"/>
      <c r="Q168" s="218"/>
      <c r="R168" s="217"/>
      <c r="S168" s="218"/>
      <c r="T168" s="217"/>
      <c r="U168" s="218"/>
      <c r="V168" s="217"/>
      <c r="W168" s="218"/>
      <c r="X168" s="217"/>
      <c r="Y168" s="218"/>
      <c r="Z168" s="217"/>
      <c r="AA168" s="218"/>
      <c r="AB168" s="217"/>
      <c r="AC168" s="218"/>
      <c r="AD168" s="217"/>
      <c r="AE168" s="218"/>
      <c r="AF168" s="217"/>
      <c r="AG168" s="218"/>
      <c r="AH168" s="217"/>
      <c r="AI168" s="218"/>
      <c r="AJ168" s="217"/>
      <c r="AK168" s="218"/>
      <c r="AL168" s="217"/>
      <c r="AM168" s="218"/>
      <c r="AN168" s="217"/>
      <c r="AO168" s="218"/>
      <c r="AP168" s="217"/>
      <c r="AQ168" s="218"/>
      <c r="AR168" s="217"/>
      <c r="AS168" s="218"/>
      <c r="AT168" s="217"/>
      <c r="AU168" s="218"/>
      <c r="AV168" s="217"/>
      <c r="AW168" s="218"/>
      <c r="AX168" s="217"/>
      <c r="AY168" s="218"/>
      <c r="AZ168" s="217"/>
      <c r="BA168" s="218"/>
      <c r="BB168" s="217"/>
      <c r="BC168" s="218"/>
      <c r="BD168" s="217"/>
      <c r="BE168" s="218"/>
      <c r="BF168" s="217"/>
      <c r="BG168" s="216"/>
      <c r="BH168" s="104"/>
      <c r="BI168" s="104"/>
      <c r="BJ168" s="108"/>
      <c r="BK168" s="104"/>
      <c r="BL168" s="104"/>
      <c r="BM168" s="106"/>
      <c r="BN168" s="162"/>
      <c r="BO168" s="162">
        <f t="shared" ref="BO168" si="396">BO163</f>
        <v>0</v>
      </c>
      <c r="BQ168" s="169"/>
      <c r="BR168" s="99"/>
      <c r="BS168" s="118"/>
      <c r="BT168" s="99"/>
      <c r="BU168" s="143"/>
      <c r="BV168" s="99"/>
      <c r="BX168" s="148"/>
      <c r="BY168" s="148"/>
      <c r="CA168" s="149"/>
      <c r="CB168" s="149"/>
      <c r="CD168" s="205"/>
      <c r="CE168" s="99"/>
      <c r="CF168" s="206"/>
      <c r="CG168" s="206"/>
      <c r="CH168" s="206"/>
      <c r="CI168" s="206"/>
      <c r="CJ168" s="206"/>
      <c r="CK168" s="206"/>
      <c r="CL168" s="206"/>
      <c r="CM168" s="206"/>
      <c r="CN168" s="206"/>
      <c r="CO168" s="206"/>
      <c r="CP168" s="206"/>
      <c r="CQ168" s="206"/>
      <c r="CR168" s="206"/>
      <c r="CS168" s="206"/>
      <c r="CT168" s="206"/>
      <c r="CU168" s="206"/>
      <c r="CV168" s="206"/>
      <c r="CW168" s="206"/>
      <c r="CX168" s="206"/>
      <c r="CY168" s="206"/>
      <c r="CZ168" s="206"/>
      <c r="DA168" s="206"/>
      <c r="DB168" s="206"/>
      <c r="DC168" s="206"/>
      <c r="DD168" s="206"/>
      <c r="DE168" s="206"/>
      <c r="DF168" s="206"/>
      <c r="DG168" s="206"/>
    </row>
    <row r="169" spans="1:111" ht="18" customHeight="1" x14ac:dyDescent="0.25">
      <c r="A169" s="31"/>
      <c r="B169" s="114"/>
      <c r="C169" s="215"/>
      <c r="D169" s="191"/>
      <c r="E169" s="219"/>
      <c r="F169" s="191"/>
      <c r="G169" s="219"/>
      <c r="H169" s="191"/>
      <c r="I169" s="219"/>
      <c r="J169" s="191"/>
      <c r="K169" s="219"/>
      <c r="L169" s="191"/>
      <c r="M169" s="219"/>
      <c r="N169" s="191"/>
      <c r="O169" s="219"/>
      <c r="P169" s="191"/>
      <c r="Q169" s="219"/>
      <c r="R169" s="191"/>
      <c r="S169" s="219"/>
      <c r="T169" s="191"/>
      <c r="U169" s="219"/>
      <c r="V169" s="191"/>
      <c r="W169" s="219"/>
      <c r="X169" s="191"/>
      <c r="Y169" s="219"/>
      <c r="Z169" s="191"/>
      <c r="AA169" s="219"/>
      <c r="AB169" s="191"/>
      <c r="AC169" s="219"/>
      <c r="AD169" s="191"/>
      <c r="AE169" s="219"/>
      <c r="AF169" s="191"/>
      <c r="AG169" s="219"/>
      <c r="AH169" s="191"/>
      <c r="AI169" s="219"/>
      <c r="AJ169" s="191"/>
      <c r="AK169" s="219"/>
      <c r="AL169" s="191"/>
      <c r="AM169" s="219"/>
      <c r="AN169" s="191"/>
      <c r="AO169" s="219"/>
      <c r="AP169" s="191"/>
      <c r="AQ169" s="219"/>
      <c r="AR169" s="191"/>
      <c r="AS169" s="219"/>
      <c r="AT169" s="191"/>
      <c r="AU169" s="219"/>
      <c r="AV169" s="191"/>
      <c r="AW169" s="219"/>
      <c r="AX169" s="191"/>
      <c r="AY169" s="219"/>
      <c r="AZ169" s="191"/>
      <c r="BA169" s="219"/>
      <c r="BB169" s="191"/>
      <c r="BC169" s="219"/>
      <c r="BD169" s="191"/>
      <c r="BE169" s="219"/>
      <c r="BF169" s="191"/>
      <c r="BG169" s="131"/>
      <c r="BH169" s="115"/>
      <c r="BI169" s="115"/>
      <c r="BJ169" s="116"/>
      <c r="BK169" s="115"/>
      <c r="BL169" s="115"/>
      <c r="BM169" s="141" t="str">
        <f t="shared" ref="BM169" si="397">IF(AND(CE165=1,CE167=0),"Bitte die max. Anzahl an Gesamtstunden bzw. Stunden pro Tag beachten!",IF(AND(CE165=0,CE167=1),"Es fehlen Angaben zu den Kursstunden!",IF(AND(CE165=1,CE167=1),"Bitte die max. Anzahl an Stunden pro Tag beachten!","")))</f>
        <v/>
      </c>
      <c r="BN169" s="162" t="str">
        <f t="shared" ref="BN169" si="398">IF(B163&lt;&gt;"",1,"")</f>
        <v/>
      </c>
      <c r="BO169" s="162">
        <f t="shared" ref="BO169" si="399">BO163</f>
        <v>0</v>
      </c>
      <c r="BQ169" s="169"/>
      <c r="BR169" s="99"/>
      <c r="BS169" s="118"/>
      <c r="BT169" s="99"/>
      <c r="BU169" s="143"/>
      <c r="BV169" s="99"/>
      <c r="BX169" s="147"/>
      <c r="BY169" s="147"/>
      <c r="CA169" s="149" t="str">
        <f>IF(CB169=FALSE,"",COUNTIFS($CB$19:CB169,"&lt;&gt;",$CB$19:CB169,"&lt;&gt;falsch"))</f>
        <v/>
      </c>
      <c r="CB169" s="149"/>
      <c r="CD169" s="205"/>
      <c r="CE169" s="99"/>
      <c r="CF169" s="206"/>
      <c r="CG169" s="206"/>
      <c r="CH169" s="206"/>
      <c r="CI169" s="206"/>
      <c r="CJ169" s="206"/>
      <c r="CK169" s="206"/>
      <c r="CL169" s="206"/>
      <c r="CM169" s="206"/>
      <c r="CN169" s="206"/>
      <c r="CO169" s="206"/>
      <c r="CP169" s="206"/>
      <c r="CQ169" s="206"/>
      <c r="CR169" s="206"/>
      <c r="CS169" s="206"/>
      <c r="CT169" s="206"/>
      <c r="CU169" s="206"/>
      <c r="CV169" s="206"/>
      <c r="CW169" s="206"/>
      <c r="CX169" s="206"/>
      <c r="CY169" s="206"/>
      <c r="CZ169" s="206"/>
      <c r="DA169" s="206"/>
      <c r="DB169" s="206"/>
      <c r="DC169" s="206"/>
      <c r="DD169" s="206"/>
      <c r="DE169" s="206"/>
      <c r="DF169" s="206"/>
      <c r="DG169" s="206"/>
    </row>
    <row r="170" spans="1:111" ht="5.15" customHeight="1" x14ac:dyDescent="0.25">
      <c r="B170" s="221"/>
      <c r="C170" s="218"/>
      <c r="BN170" s="163"/>
      <c r="BO170" s="162"/>
      <c r="BQ170" s="169"/>
      <c r="BR170" s="99"/>
      <c r="BS170" s="118"/>
      <c r="BT170" s="99"/>
      <c r="BU170" s="143"/>
      <c r="BV170" s="99"/>
      <c r="BX170" s="146"/>
      <c r="BY170" s="146"/>
      <c r="CA170" s="149" t="str">
        <f>IF(CB170=FALSE,"",COUNTIFS($CB$19:CB170,"&lt;&gt;",$CB$19:CB170,"&lt;&gt;falsch"))</f>
        <v/>
      </c>
      <c r="CB170" s="149"/>
      <c r="CD170" s="205"/>
      <c r="CE170" s="99"/>
      <c r="CF170" s="206"/>
      <c r="CG170" s="206"/>
      <c r="CH170" s="206"/>
      <c r="CI170" s="206"/>
      <c r="CJ170" s="206"/>
      <c r="CK170" s="206"/>
      <c r="CL170" s="206"/>
      <c r="CM170" s="206"/>
      <c r="CN170" s="206"/>
      <c r="CO170" s="206"/>
      <c r="CP170" s="206"/>
      <c r="CQ170" s="206"/>
      <c r="CR170" s="206"/>
      <c r="CS170" s="206"/>
      <c r="CT170" s="206"/>
      <c r="CU170" s="206"/>
      <c r="CV170" s="206"/>
      <c r="CW170" s="206"/>
      <c r="CX170" s="206"/>
      <c r="CY170" s="206"/>
      <c r="CZ170" s="206"/>
      <c r="DA170" s="206"/>
      <c r="DB170" s="206"/>
      <c r="DC170" s="206"/>
      <c r="DD170" s="206"/>
      <c r="DE170" s="206"/>
      <c r="DF170" s="206"/>
      <c r="DG170" s="206"/>
    </row>
    <row r="171" spans="1:111" ht="18" customHeight="1" x14ac:dyDescent="0.25">
      <c r="A171" s="29">
        <v>20</v>
      </c>
      <c r="B171" s="117" t="str">
        <f>VLOOKUP(A171,'Kopierhilfe TN-Daten'!$A$2:$D$31,4)</f>
        <v/>
      </c>
      <c r="C171" s="131"/>
      <c r="D171" s="189"/>
      <c r="E171" s="117"/>
      <c r="F171" s="189"/>
      <c r="G171" s="117"/>
      <c r="H171" s="189"/>
      <c r="I171" s="117"/>
      <c r="J171" s="189"/>
      <c r="K171" s="117"/>
      <c r="L171" s="189"/>
      <c r="M171" s="117"/>
      <c r="N171" s="189"/>
      <c r="O171" s="117"/>
      <c r="P171" s="189"/>
      <c r="Q171" s="117"/>
      <c r="R171" s="189"/>
      <c r="S171" s="117"/>
      <c r="T171" s="189"/>
      <c r="U171" s="117"/>
      <c r="V171" s="189"/>
      <c r="W171" s="117"/>
      <c r="X171" s="189"/>
      <c r="Y171" s="117"/>
      <c r="Z171" s="189"/>
      <c r="AA171" s="117"/>
      <c r="AB171" s="189"/>
      <c r="AC171" s="117"/>
      <c r="AD171" s="189"/>
      <c r="AE171" s="117"/>
      <c r="AF171" s="189"/>
      <c r="AG171" s="117"/>
      <c r="AH171" s="189"/>
      <c r="AI171" s="117"/>
      <c r="AJ171" s="189"/>
      <c r="AK171" s="117"/>
      <c r="AL171" s="189"/>
      <c r="AM171" s="117"/>
      <c r="AN171" s="189"/>
      <c r="AO171" s="117"/>
      <c r="AP171" s="189"/>
      <c r="AQ171" s="117"/>
      <c r="AR171" s="189"/>
      <c r="AS171" s="117"/>
      <c r="AT171" s="189"/>
      <c r="AU171" s="117"/>
      <c r="AV171" s="189"/>
      <c r="AW171" s="117"/>
      <c r="AX171" s="189"/>
      <c r="AY171" s="117"/>
      <c r="AZ171" s="189"/>
      <c r="BA171" s="117"/>
      <c r="BB171" s="189"/>
      <c r="BC171" s="117"/>
      <c r="BD171" s="189"/>
      <c r="BE171" s="117"/>
      <c r="BF171" s="189"/>
      <c r="BG171" s="131"/>
      <c r="BH171" s="105"/>
      <c r="BI171" s="105"/>
      <c r="BJ171" s="105"/>
      <c r="BK171" s="105"/>
      <c r="BL171" s="105"/>
      <c r="BM171" s="106" t="str">
        <f t="shared" ref="BM171" si="400">IF(AND(B171="",BR171&gt;0),"Bitte den Namen der Schülerin/des Schülers erfassen!","")</f>
        <v/>
      </c>
      <c r="BN171" s="162"/>
      <c r="BO171" s="162">
        <f t="shared" ref="BO171" si="401">IF(OR(BM171&lt;&gt;"",BM173&lt;&gt;"",BM175&lt;&gt;"",BM177&lt;&gt;""),1,0)</f>
        <v>0</v>
      </c>
      <c r="BQ171" s="169"/>
      <c r="BR171" s="99">
        <f>SUMPRODUCT(($D$16:$BF$16=Haushaltsjahr)*(D171:BF171&lt;&gt;"")*(D177:BF177))</f>
        <v>0</v>
      </c>
      <c r="BS171" s="118">
        <f>SUMPRODUCT(($D$16:$BF$16=Haushaltsjahr)*(D171:BF171=$BS$17)*(D177:BF177))</f>
        <v>0</v>
      </c>
      <c r="BT171" s="99">
        <f>SUMPRODUCT(($D$16:$BF$16=Haushaltsjahr)*(D171:BF171=$BT$17)*(D177:BF177))</f>
        <v>0</v>
      </c>
      <c r="BU171" s="143">
        <f t="shared" ref="BU171" si="402">IF(BR171=0,0,ROUND(BS171/BR171,4))</f>
        <v>0</v>
      </c>
      <c r="BV171" s="99">
        <f t="shared" ref="BV171" si="403">IF(BY171="ja",0,IF(BU171&gt;=60%,BS171+BT171,BS171))</f>
        <v>0</v>
      </c>
      <c r="BX171" s="148" t="str">
        <f t="shared" ref="BX171" si="404">IF(SUMPRODUCT((D171:BF171=$BS$17)*(D173:BF173="")*($D$16:$BF$16&lt;&gt;0))&gt;0,"ja",
IF(SUMPRODUCT((D171:BF171=$BT$17)*(D173:BF173="")*($D$16:$BF$16&lt;&gt;0))&gt;0,"ja","nein"))</f>
        <v>nein</v>
      </c>
      <c r="BY171" s="148" t="str">
        <f t="shared" ref="BY171" si="405">IF(SUMPRODUCT((D171:BF171=$BS$17)*(D175:BF175="")*($D$16:$BF$16&lt;&gt;0))&gt;0,"ja",
IF(SUMPRODUCT((D171:BF171=$BT$17)*(D175:BF175="")*($D$16:$BF$16&lt;&gt;0))&gt;0,"ja","nein"))</f>
        <v>nein</v>
      </c>
      <c r="CA171" s="149" t="str">
        <f>IF(CB171=FALSE,"",COUNTIFS($CB$19:CB171,"&lt;&gt;",$CB$19:CB171,"&lt;&gt;falsch"))</f>
        <v/>
      </c>
      <c r="CB171" s="149" t="b">
        <f t="shared" ref="CB171" si="406">IF(BR173&gt;0,B171,FALSE)</f>
        <v>0</v>
      </c>
      <c r="CD171" s="205" t="s">
        <v>98</v>
      </c>
      <c r="CE171" s="99"/>
      <c r="CF171" s="118">
        <f t="shared" ref="CF171:DG171" si="407">IF(CF$17="",0,SUMPRODUCT(($D171:$BF171&lt;&gt;"")*($D177:$BF177)*($D$17:$BF$17=CF$17)))</f>
        <v>0</v>
      </c>
      <c r="CG171" s="118">
        <f t="shared" si="407"/>
        <v>0</v>
      </c>
      <c r="CH171" s="118">
        <f t="shared" si="407"/>
        <v>0</v>
      </c>
      <c r="CI171" s="118">
        <f t="shared" si="407"/>
        <v>0</v>
      </c>
      <c r="CJ171" s="118">
        <f t="shared" si="407"/>
        <v>0</v>
      </c>
      <c r="CK171" s="118">
        <f t="shared" si="407"/>
        <v>0</v>
      </c>
      <c r="CL171" s="118">
        <f t="shared" si="407"/>
        <v>0</v>
      </c>
      <c r="CM171" s="118">
        <f t="shared" si="407"/>
        <v>0</v>
      </c>
      <c r="CN171" s="118">
        <f t="shared" si="407"/>
        <v>0</v>
      </c>
      <c r="CO171" s="118">
        <f t="shared" si="407"/>
        <v>0</v>
      </c>
      <c r="CP171" s="118">
        <f t="shared" si="407"/>
        <v>0</v>
      </c>
      <c r="CQ171" s="118">
        <f t="shared" si="407"/>
        <v>0</v>
      </c>
      <c r="CR171" s="118">
        <f t="shared" si="407"/>
        <v>0</v>
      </c>
      <c r="CS171" s="118">
        <f t="shared" si="407"/>
        <v>0</v>
      </c>
      <c r="CT171" s="118">
        <f t="shared" si="407"/>
        <v>0</v>
      </c>
      <c r="CU171" s="118">
        <f t="shared" si="407"/>
        <v>0</v>
      </c>
      <c r="CV171" s="118">
        <f t="shared" si="407"/>
        <v>0</v>
      </c>
      <c r="CW171" s="118">
        <f t="shared" si="407"/>
        <v>0</v>
      </c>
      <c r="CX171" s="118">
        <f t="shared" si="407"/>
        <v>0</v>
      </c>
      <c r="CY171" s="118">
        <f t="shared" si="407"/>
        <v>0</v>
      </c>
      <c r="CZ171" s="118">
        <f t="shared" si="407"/>
        <v>0</v>
      </c>
      <c r="DA171" s="118">
        <f t="shared" si="407"/>
        <v>0</v>
      </c>
      <c r="DB171" s="118">
        <f t="shared" si="407"/>
        <v>0</v>
      </c>
      <c r="DC171" s="118">
        <f t="shared" si="407"/>
        <v>0</v>
      </c>
      <c r="DD171" s="118">
        <f t="shared" si="407"/>
        <v>0</v>
      </c>
      <c r="DE171" s="118">
        <f t="shared" si="407"/>
        <v>0</v>
      </c>
      <c r="DF171" s="118">
        <f t="shared" si="407"/>
        <v>0</v>
      </c>
      <c r="DG171" s="118">
        <f t="shared" si="407"/>
        <v>0</v>
      </c>
    </row>
    <row r="172" spans="1:111" ht="2.15" customHeight="1" x14ac:dyDescent="0.25">
      <c r="A172" s="30"/>
      <c r="B172" s="131"/>
      <c r="C172" s="215"/>
      <c r="D172" s="217"/>
      <c r="E172" s="218"/>
      <c r="F172" s="217"/>
      <c r="G172" s="218"/>
      <c r="H172" s="217"/>
      <c r="I172" s="218"/>
      <c r="J172" s="217"/>
      <c r="K172" s="218"/>
      <c r="L172" s="217"/>
      <c r="M172" s="218"/>
      <c r="N172" s="217"/>
      <c r="O172" s="218"/>
      <c r="P172" s="217"/>
      <c r="Q172" s="218"/>
      <c r="R172" s="217"/>
      <c r="S172" s="218"/>
      <c r="T172" s="217"/>
      <c r="U172" s="218"/>
      <c r="V172" s="217"/>
      <c r="W172" s="218"/>
      <c r="X172" s="217"/>
      <c r="Y172" s="218"/>
      <c r="Z172" s="217"/>
      <c r="AA172" s="218"/>
      <c r="AB172" s="217"/>
      <c r="AC172" s="218"/>
      <c r="AD172" s="217"/>
      <c r="AE172" s="218"/>
      <c r="AF172" s="217"/>
      <c r="AG172" s="218"/>
      <c r="AH172" s="217"/>
      <c r="AI172" s="218"/>
      <c r="AJ172" s="217"/>
      <c r="AK172" s="218"/>
      <c r="AL172" s="217"/>
      <c r="AM172" s="218"/>
      <c r="AN172" s="217"/>
      <c r="AO172" s="218"/>
      <c r="AP172" s="217"/>
      <c r="AQ172" s="218"/>
      <c r="AR172" s="217"/>
      <c r="AS172" s="218"/>
      <c r="AT172" s="217"/>
      <c r="AU172" s="218"/>
      <c r="AV172" s="217"/>
      <c r="AW172" s="218"/>
      <c r="AX172" s="217"/>
      <c r="AY172" s="218"/>
      <c r="AZ172" s="217"/>
      <c r="BA172" s="218"/>
      <c r="BB172" s="217"/>
      <c r="BC172" s="218"/>
      <c r="BD172" s="217"/>
      <c r="BE172" s="218"/>
      <c r="BF172" s="217"/>
      <c r="BG172" s="216"/>
      <c r="BH172" s="132"/>
      <c r="BI172" s="132"/>
      <c r="BJ172" s="132"/>
      <c r="BK172" s="132"/>
      <c r="BL172" s="132"/>
      <c r="BM172" s="106"/>
      <c r="BN172" s="162"/>
      <c r="BO172" s="162">
        <f t="shared" ref="BO172" si="408">BO171</f>
        <v>0</v>
      </c>
      <c r="BQ172" s="169"/>
      <c r="BR172" s="99"/>
      <c r="BS172" s="118"/>
      <c r="BT172" s="99"/>
      <c r="BU172" s="143"/>
      <c r="BV172" s="99"/>
      <c r="BX172" s="148"/>
      <c r="BY172" s="148"/>
      <c r="CA172" s="149"/>
      <c r="CB172" s="149"/>
      <c r="CD172" s="205"/>
      <c r="CE172" s="99"/>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row>
    <row r="173" spans="1:111" ht="18" customHeight="1" x14ac:dyDescent="0.25">
      <c r="A173" s="30"/>
      <c r="B173" s="131"/>
      <c r="C173" s="215"/>
      <c r="D173" s="190"/>
      <c r="E173" s="131"/>
      <c r="F173" s="190"/>
      <c r="G173" s="131"/>
      <c r="H173" s="190"/>
      <c r="I173" s="131"/>
      <c r="J173" s="190"/>
      <c r="K173" s="131"/>
      <c r="L173" s="190"/>
      <c r="M173" s="131"/>
      <c r="N173" s="190"/>
      <c r="O173" s="131"/>
      <c r="P173" s="190"/>
      <c r="Q173" s="131"/>
      <c r="R173" s="190"/>
      <c r="S173" s="131"/>
      <c r="T173" s="190"/>
      <c r="U173" s="131"/>
      <c r="V173" s="190"/>
      <c r="W173" s="131"/>
      <c r="X173" s="190"/>
      <c r="Y173" s="131"/>
      <c r="Z173" s="190"/>
      <c r="AA173" s="131"/>
      <c r="AB173" s="190"/>
      <c r="AC173" s="131"/>
      <c r="AD173" s="190"/>
      <c r="AE173" s="131"/>
      <c r="AF173" s="190"/>
      <c r="AG173" s="131"/>
      <c r="AH173" s="190"/>
      <c r="AI173" s="131"/>
      <c r="AJ173" s="190"/>
      <c r="AK173" s="131"/>
      <c r="AL173" s="190"/>
      <c r="AM173" s="131"/>
      <c r="AN173" s="190"/>
      <c r="AO173" s="131"/>
      <c r="AP173" s="190"/>
      <c r="AQ173" s="131"/>
      <c r="AR173" s="190"/>
      <c r="AS173" s="131"/>
      <c r="AT173" s="190"/>
      <c r="AU173" s="131"/>
      <c r="AV173" s="190"/>
      <c r="AW173" s="131"/>
      <c r="AX173" s="190"/>
      <c r="AY173" s="131"/>
      <c r="AZ173" s="190"/>
      <c r="BA173" s="131"/>
      <c r="BB173" s="190"/>
      <c r="BC173" s="131"/>
      <c r="BD173" s="190"/>
      <c r="BE173" s="131"/>
      <c r="BF173" s="190"/>
      <c r="BG173" s="131"/>
      <c r="BH173" s="132"/>
      <c r="BI173" s="132"/>
      <c r="BJ173" s="132"/>
      <c r="BK173" s="132"/>
      <c r="BL173" s="132"/>
      <c r="BM173" s="106" t="str">
        <f t="shared" ref="BM173" si="409">IF(BX171="ja","Es fehlen Angaben zum Maßnahmeort!","")</f>
        <v/>
      </c>
      <c r="BN173" s="162"/>
      <c r="BO173" s="162">
        <f t="shared" ref="BO173" si="410">BO171</f>
        <v>0</v>
      </c>
      <c r="BQ173" s="170" t="s">
        <v>73</v>
      </c>
      <c r="BR173" s="99">
        <f>SUMPRODUCT(($D$16:$BF$16=Haushaltsjahr)*(D171:BF171&lt;&gt;"")*(D173:BF173=BQ173)*(D177:BF177))</f>
        <v>0</v>
      </c>
      <c r="BS173" s="118">
        <f>SUMPRODUCT(($D$16:$BF$16=Haushaltsjahr)*(D171:BF171=$BS$17)*(D173:BF173=BQ173)*(D177:BF177))</f>
        <v>0</v>
      </c>
      <c r="BT173" s="99">
        <f>SUMPRODUCT(($D$16:$BF$16=Haushaltsjahr)*(D171:BF171=$BT$17)*(D173:BF173=BQ173)*(D177:BF177))</f>
        <v>0</v>
      </c>
      <c r="BU173" s="143"/>
      <c r="BV173" s="99">
        <f t="shared" ref="BV173" si="411">IF(OR(BY171="ja",BX171="ja"),0,IF(BU171&gt;=60%,BS173+BT173,BS173))</f>
        <v>0</v>
      </c>
      <c r="BX173" s="148"/>
      <c r="BY173" s="148"/>
      <c r="CA173" s="149" t="str">
        <f>IF(CB173=FALSE,"",COUNTIFS($CB$19:CB173,"&lt;&gt;",$CB$19:CB173,"&lt;&gt;falsch"))</f>
        <v/>
      </c>
      <c r="CB173" s="149"/>
      <c r="CD173" s="205" t="s">
        <v>99</v>
      </c>
      <c r="CE173" s="99">
        <f>IF(Gesamtstunden=0,0,IF(SUM(CF173:DG173)&gt;0,1,IF(AND(BR171&gt;0,Gesamtstunden&lt;BR171),1,0)))</f>
        <v>0</v>
      </c>
      <c r="CF173" s="206">
        <f t="shared" ref="CF173:DG173" si="412">IF(CF$17="",0,IF(CF171&gt;CF$16,1,0))</f>
        <v>0</v>
      </c>
      <c r="CG173" s="206">
        <f t="shared" si="412"/>
        <v>0</v>
      </c>
      <c r="CH173" s="206">
        <f t="shared" si="412"/>
        <v>0</v>
      </c>
      <c r="CI173" s="206">
        <f t="shared" si="412"/>
        <v>0</v>
      </c>
      <c r="CJ173" s="206">
        <f t="shared" si="412"/>
        <v>0</v>
      </c>
      <c r="CK173" s="206">
        <f t="shared" si="412"/>
        <v>0</v>
      </c>
      <c r="CL173" s="206">
        <f t="shared" si="412"/>
        <v>0</v>
      </c>
      <c r="CM173" s="206">
        <f t="shared" si="412"/>
        <v>0</v>
      </c>
      <c r="CN173" s="206">
        <f t="shared" si="412"/>
        <v>0</v>
      </c>
      <c r="CO173" s="206">
        <f t="shared" si="412"/>
        <v>0</v>
      </c>
      <c r="CP173" s="206">
        <f t="shared" si="412"/>
        <v>0</v>
      </c>
      <c r="CQ173" s="206">
        <f t="shared" si="412"/>
        <v>0</v>
      </c>
      <c r="CR173" s="206">
        <f t="shared" si="412"/>
        <v>0</v>
      </c>
      <c r="CS173" s="206">
        <f t="shared" si="412"/>
        <v>0</v>
      </c>
      <c r="CT173" s="206">
        <f t="shared" si="412"/>
        <v>0</v>
      </c>
      <c r="CU173" s="206">
        <f t="shared" si="412"/>
        <v>0</v>
      </c>
      <c r="CV173" s="206">
        <f t="shared" si="412"/>
        <v>0</v>
      </c>
      <c r="CW173" s="206">
        <f t="shared" si="412"/>
        <v>0</v>
      </c>
      <c r="CX173" s="206">
        <f t="shared" si="412"/>
        <v>0</v>
      </c>
      <c r="CY173" s="206">
        <f t="shared" si="412"/>
        <v>0</v>
      </c>
      <c r="CZ173" s="206">
        <f t="shared" si="412"/>
        <v>0</v>
      </c>
      <c r="DA173" s="206">
        <f t="shared" si="412"/>
        <v>0</v>
      </c>
      <c r="DB173" s="206">
        <f t="shared" si="412"/>
        <v>0</v>
      </c>
      <c r="DC173" s="206">
        <f t="shared" si="412"/>
        <v>0</v>
      </c>
      <c r="DD173" s="206">
        <f t="shared" si="412"/>
        <v>0</v>
      </c>
      <c r="DE173" s="206">
        <f t="shared" si="412"/>
        <v>0</v>
      </c>
      <c r="DF173" s="206">
        <f t="shared" si="412"/>
        <v>0</v>
      </c>
      <c r="DG173" s="206">
        <f t="shared" si="412"/>
        <v>0</v>
      </c>
    </row>
    <row r="174" spans="1:111" ht="2.15" customHeight="1" x14ac:dyDescent="0.25">
      <c r="A174" s="30"/>
      <c r="B174" s="131"/>
      <c r="C174" s="215"/>
      <c r="D174" s="217"/>
      <c r="E174" s="218"/>
      <c r="F174" s="217"/>
      <c r="G174" s="218"/>
      <c r="H174" s="217"/>
      <c r="I174" s="218"/>
      <c r="J174" s="217"/>
      <c r="K174" s="218"/>
      <c r="L174" s="217"/>
      <c r="M174" s="218"/>
      <c r="N174" s="217"/>
      <c r="O174" s="218"/>
      <c r="P174" s="217"/>
      <c r="Q174" s="218"/>
      <c r="R174" s="217"/>
      <c r="S174" s="218"/>
      <c r="T174" s="217"/>
      <c r="U174" s="218"/>
      <c r="V174" s="217"/>
      <c r="W174" s="218"/>
      <c r="X174" s="217"/>
      <c r="Y174" s="218"/>
      <c r="Z174" s="217"/>
      <c r="AA174" s="218"/>
      <c r="AB174" s="217"/>
      <c r="AC174" s="218"/>
      <c r="AD174" s="217"/>
      <c r="AE174" s="218"/>
      <c r="AF174" s="217"/>
      <c r="AG174" s="218"/>
      <c r="AH174" s="217"/>
      <c r="AI174" s="218"/>
      <c r="AJ174" s="217"/>
      <c r="AK174" s="218"/>
      <c r="AL174" s="217"/>
      <c r="AM174" s="218"/>
      <c r="AN174" s="217"/>
      <c r="AO174" s="218"/>
      <c r="AP174" s="217"/>
      <c r="AQ174" s="218"/>
      <c r="AR174" s="217"/>
      <c r="AS174" s="218"/>
      <c r="AT174" s="217"/>
      <c r="AU174" s="218"/>
      <c r="AV174" s="217"/>
      <c r="AW174" s="218"/>
      <c r="AX174" s="217"/>
      <c r="AY174" s="218"/>
      <c r="AZ174" s="217"/>
      <c r="BA174" s="218"/>
      <c r="BB174" s="217"/>
      <c r="BC174" s="218"/>
      <c r="BD174" s="217"/>
      <c r="BE174" s="218"/>
      <c r="BF174" s="217"/>
      <c r="BG174" s="216"/>
      <c r="BH174" s="132"/>
      <c r="BI174" s="132"/>
      <c r="BJ174" s="132"/>
      <c r="BK174" s="132"/>
      <c r="BL174" s="132"/>
      <c r="BM174" s="106"/>
      <c r="BN174" s="162"/>
      <c r="BO174" s="162">
        <f t="shared" ref="BO174" si="413">BO171</f>
        <v>0</v>
      </c>
      <c r="BQ174" s="170"/>
      <c r="BR174" s="99"/>
      <c r="BS174" s="118"/>
      <c r="BT174" s="99"/>
      <c r="BU174" s="143"/>
      <c r="BV174" s="99"/>
      <c r="BX174" s="148"/>
      <c r="BY174" s="148"/>
      <c r="CA174" s="149"/>
      <c r="CB174" s="149"/>
      <c r="CD174" s="205"/>
      <c r="CE174" s="99"/>
      <c r="CF174" s="206"/>
      <c r="CG174" s="206"/>
      <c r="CH174" s="206"/>
      <c r="CI174" s="206"/>
      <c r="CJ174" s="206"/>
      <c r="CK174" s="206"/>
      <c r="CL174" s="206"/>
      <c r="CM174" s="206"/>
      <c r="CN174" s="206"/>
      <c r="CO174" s="206"/>
      <c r="CP174" s="206"/>
      <c r="CQ174" s="206"/>
      <c r="CR174" s="206"/>
      <c r="CS174" s="206"/>
      <c r="CT174" s="206"/>
      <c r="CU174" s="206"/>
      <c r="CV174" s="206"/>
      <c r="CW174" s="206"/>
      <c r="CX174" s="206"/>
      <c r="CY174" s="206"/>
      <c r="CZ174" s="206"/>
      <c r="DA174" s="206"/>
      <c r="DB174" s="206"/>
      <c r="DC174" s="206"/>
      <c r="DD174" s="206"/>
      <c r="DE174" s="206"/>
      <c r="DF174" s="206"/>
      <c r="DG174" s="206"/>
    </row>
    <row r="175" spans="1:111" ht="18" customHeight="1" x14ac:dyDescent="0.25">
      <c r="A175" s="30"/>
      <c r="B175" s="119"/>
      <c r="C175" s="215"/>
      <c r="D175" s="190"/>
      <c r="E175" s="131"/>
      <c r="F175" s="190"/>
      <c r="G175" s="131"/>
      <c r="H175" s="190"/>
      <c r="I175" s="131"/>
      <c r="J175" s="190"/>
      <c r="K175" s="131"/>
      <c r="L175" s="190"/>
      <c r="M175" s="131"/>
      <c r="N175" s="190"/>
      <c r="O175" s="131"/>
      <c r="P175" s="190"/>
      <c r="Q175" s="131"/>
      <c r="R175" s="190"/>
      <c r="S175" s="131"/>
      <c r="T175" s="190"/>
      <c r="U175" s="131"/>
      <c r="V175" s="190"/>
      <c r="W175" s="131"/>
      <c r="X175" s="190"/>
      <c r="Y175" s="131"/>
      <c r="Z175" s="190"/>
      <c r="AA175" s="131"/>
      <c r="AB175" s="190"/>
      <c r="AC175" s="131"/>
      <c r="AD175" s="190"/>
      <c r="AE175" s="131"/>
      <c r="AF175" s="190"/>
      <c r="AG175" s="131"/>
      <c r="AH175" s="190"/>
      <c r="AI175" s="131"/>
      <c r="AJ175" s="190"/>
      <c r="AK175" s="131"/>
      <c r="AL175" s="190"/>
      <c r="AM175" s="131"/>
      <c r="AN175" s="190"/>
      <c r="AO175" s="131"/>
      <c r="AP175" s="190"/>
      <c r="AQ175" s="131"/>
      <c r="AR175" s="190"/>
      <c r="AS175" s="131"/>
      <c r="AT175" s="190"/>
      <c r="AU175" s="131"/>
      <c r="AV175" s="190"/>
      <c r="AW175" s="131"/>
      <c r="AX175" s="190"/>
      <c r="AY175" s="131"/>
      <c r="AZ175" s="190"/>
      <c r="BA175" s="131"/>
      <c r="BB175" s="190"/>
      <c r="BC175" s="131"/>
      <c r="BD175" s="190"/>
      <c r="BE175" s="131"/>
      <c r="BF175" s="190"/>
      <c r="BG175" s="131"/>
      <c r="BH175" s="104" t="str">
        <f>IF(OR(Gesamtstunden=0,SUM($D$16:$BF$16)=0,B171=""),"",BR171)</f>
        <v/>
      </c>
      <c r="BI175" s="104" t="str">
        <f>IF(OR(Gesamtstunden=0,SUM($D$16:$BF$16)=0,B171=""),"",BS171)</f>
        <v/>
      </c>
      <c r="BJ175" s="108" t="str">
        <f t="shared" ref="BJ175" si="414">IF(BH175="","",IF(BH175=0,0,BU171))</f>
        <v/>
      </c>
      <c r="BK175" s="104" t="str">
        <f>IF(OR(Gesamtstunden=0,SUM($D$16:$BF$16)=0,B171=""),"",BV171)</f>
        <v/>
      </c>
      <c r="BL175" s="104" t="str">
        <f>IF(OR(Gesamtstunden=0,SUM($D$16:$BF$16)=0,B171=""),"",BV173)</f>
        <v/>
      </c>
      <c r="BM175" s="106" t="str">
        <f t="shared" ref="BM175" si="415">IF(BY171="ja","Es fehlen Angaben zum Berufsfeld!","")</f>
        <v/>
      </c>
      <c r="BN175" s="162"/>
      <c r="BO175" s="162">
        <f t="shared" ref="BO175" si="416">BO171</f>
        <v>0</v>
      </c>
      <c r="BQ175" s="169"/>
      <c r="BR175" s="99"/>
      <c r="BS175" s="118"/>
      <c r="BT175" s="99"/>
      <c r="BU175" s="143"/>
      <c r="BV175" s="99"/>
      <c r="BX175" s="148"/>
      <c r="BY175" s="148"/>
      <c r="CA175" s="149" t="str">
        <f>IF(CB175=FALSE,"",COUNTIFS($CB$19:CB175,"&lt;&gt;",$CB$19:CB175,"&lt;&gt;falsch"))</f>
        <v/>
      </c>
      <c r="CB175" s="149"/>
      <c r="CD175" s="205" t="s">
        <v>100</v>
      </c>
      <c r="CE175" s="99">
        <f>IF(Gesamtstunden=0,0,IF(SUM(CF175:DG175)&gt;0,1,IF(AND(BR171&gt;0,Gesamtstunden&gt;BR171),1,0)))</f>
        <v>0</v>
      </c>
      <c r="CF175" s="206">
        <f t="shared" ref="CF175:DG175" si="417">IF(OR($B171="",CF$17=""),0,IF(CF171&lt;CF$16,1,0))</f>
        <v>0</v>
      </c>
      <c r="CG175" s="206">
        <f t="shared" si="417"/>
        <v>0</v>
      </c>
      <c r="CH175" s="206">
        <f t="shared" si="417"/>
        <v>0</v>
      </c>
      <c r="CI175" s="206">
        <f t="shared" si="417"/>
        <v>0</v>
      </c>
      <c r="CJ175" s="206">
        <f t="shared" si="417"/>
        <v>0</v>
      </c>
      <c r="CK175" s="206">
        <f t="shared" si="417"/>
        <v>0</v>
      </c>
      <c r="CL175" s="206">
        <f t="shared" si="417"/>
        <v>0</v>
      </c>
      <c r="CM175" s="206">
        <f t="shared" si="417"/>
        <v>0</v>
      </c>
      <c r="CN175" s="206">
        <f t="shared" si="417"/>
        <v>0</v>
      </c>
      <c r="CO175" s="206">
        <f t="shared" si="417"/>
        <v>0</v>
      </c>
      <c r="CP175" s="206">
        <f t="shared" si="417"/>
        <v>0</v>
      </c>
      <c r="CQ175" s="206">
        <f t="shared" si="417"/>
        <v>0</v>
      </c>
      <c r="CR175" s="206">
        <f t="shared" si="417"/>
        <v>0</v>
      </c>
      <c r="CS175" s="206">
        <f t="shared" si="417"/>
        <v>0</v>
      </c>
      <c r="CT175" s="206">
        <f t="shared" si="417"/>
        <v>0</v>
      </c>
      <c r="CU175" s="206">
        <f t="shared" si="417"/>
        <v>0</v>
      </c>
      <c r="CV175" s="206">
        <f t="shared" si="417"/>
        <v>0</v>
      </c>
      <c r="CW175" s="206">
        <f t="shared" si="417"/>
        <v>0</v>
      </c>
      <c r="CX175" s="206">
        <f t="shared" si="417"/>
        <v>0</v>
      </c>
      <c r="CY175" s="206">
        <f t="shared" si="417"/>
        <v>0</v>
      </c>
      <c r="CZ175" s="206">
        <f t="shared" si="417"/>
        <v>0</v>
      </c>
      <c r="DA175" s="206">
        <f t="shared" si="417"/>
        <v>0</v>
      </c>
      <c r="DB175" s="206">
        <f t="shared" si="417"/>
        <v>0</v>
      </c>
      <c r="DC175" s="206">
        <f t="shared" si="417"/>
        <v>0</v>
      </c>
      <c r="DD175" s="206">
        <f t="shared" si="417"/>
        <v>0</v>
      </c>
      <c r="DE175" s="206">
        <f t="shared" si="417"/>
        <v>0</v>
      </c>
      <c r="DF175" s="206">
        <f t="shared" si="417"/>
        <v>0</v>
      </c>
      <c r="DG175" s="206">
        <f t="shared" si="417"/>
        <v>0</v>
      </c>
    </row>
    <row r="176" spans="1:111" ht="2.15" customHeight="1" x14ac:dyDescent="0.25">
      <c r="A176" s="30"/>
      <c r="B176" s="119"/>
      <c r="C176" s="215"/>
      <c r="D176" s="217"/>
      <c r="E176" s="218"/>
      <c r="F176" s="217"/>
      <c r="G176" s="218"/>
      <c r="H176" s="217"/>
      <c r="I176" s="218"/>
      <c r="J176" s="217"/>
      <c r="K176" s="218"/>
      <c r="L176" s="217"/>
      <c r="M176" s="218"/>
      <c r="N176" s="217"/>
      <c r="O176" s="218"/>
      <c r="P176" s="217"/>
      <c r="Q176" s="218"/>
      <c r="R176" s="217"/>
      <c r="S176" s="218"/>
      <c r="T176" s="217"/>
      <c r="U176" s="218"/>
      <c r="V176" s="217"/>
      <c r="W176" s="218"/>
      <c r="X176" s="217"/>
      <c r="Y176" s="218"/>
      <c r="Z176" s="217"/>
      <c r="AA176" s="218"/>
      <c r="AB176" s="217"/>
      <c r="AC176" s="218"/>
      <c r="AD176" s="217"/>
      <c r="AE176" s="218"/>
      <c r="AF176" s="217"/>
      <c r="AG176" s="218"/>
      <c r="AH176" s="217"/>
      <c r="AI176" s="218"/>
      <c r="AJ176" s="217"/>
      <c r="AK176" s="218"/>
      <c r="AL176" s="217"/>
      <c r="AM176" s="218"/>
      <c r="AN176" s="217"/>
      <c r="AO176" s="218"/>
      <c r="AP176" s="217"/>
      <c r="AQ176" s="218"/>
      <c r="AR176" s="217"/>
      <c r="AS176" s="218"/>
      <c r="AT176" s="217"/>
      <c r="AU176" s="218"/>
      <c r="AV176" s="217"/>
      <c r="AW176" s="218"/>
      <c r="AX176" s="217"/>
      <c r="AY176" s="218"/>
      <c r="AZ176" s="217"/>
      <c r="BA176" s="218"/>
      <c r="BB176" s="217"/>
      <c r="BC176" s="218"/>
      <c r="BD176" s="217"/>
      <c r="BE176" s="218"/>
      <c r="BF176" s="217"/>
      <c r="BG176" s="216"/>
      <c r="BH176" s="104"/>
      <c r="BI176" s="104"/>
      <c r="BJ176" s="108"/>
      <c r="BK176" s="104"/>
      <c r="BL176" s="104"/>
      <c r="BM176" s="106"/>
      <c r="BN176" s="162"/>
      <c r="BO176" s="162">
        <f t="shared" ref="BO176" si="418">BO171</f>
        <v>0</v>
      </c>
      <c r="BQ176" s="169"/>
      <c r="BR176" s="99"/>
      <c r="BS176" s="118"/>
      <c r="BT176" s="99"/>
      <c r="BU176" s="143"/>
      <c r="BV176" s="99"/>
      <c r="BX176" s="148"/>
      <c r="BY176" s="148"/>
      <c r="CA176" s="149"/>
      <c r="CB176" s="149"/>
      <c r="CD176" s="205"/>
      <c r="CE176" s="99"/>
      <c r="CF176" s="206"/>
      <c r="CG176" s="206"/>
      <c r="CH176" s="206"/>
      <c r="CI176" s="206"/>
      <c r="CJ176" s="206"/>
      <c r="CK176" s="206"/>
      <c r="CL176" s="206"/>
      <c r="CM176" s="206"/>
      <c r="CN176" s="206"/>
      <c r="CO176" s="206"/>
      <c r="CP176" s="206"/>
      <c r="CQ176" s="206"/>
      <c r="CR176" s="206"/>
      <c r="CS176" s="206"/>
      <c r="CT176" s="206"/>
      <c r="CU176" s="206"/>
      <c r="CV176" s="206"/>
      <c r="CW176" s="206"/>
      <c r="CX176" s="206"/>
      <c r="CY176" s="206"/>
      <c r="CZ176" s="206"/>
      <c r="DA176" s="206"/>
      <c r="DB176" s="206"/>
      <c r="DC176" s="206"/>
      <c r="DD176" s="206"/>
      <c r="DE176" s="206"/>
      <c r="DF176" s="206"/>
      <c r="DG176" s="206"/>
    </row>
    <row r="177" spans="1:111" ht="18" customHeight="1" x14ac:dyDescent="0.25">
      <c r="A177" s="31"/>
      <c r="B177" s="114"/>
      <c r="C177" s="215"/>
      <c r="D177" s="191"/>
      <c r="E177" s="219"/>
      <c r="F177" s="191"/>
      <c r="G177" s="219"/>
      <c r="H177" s="191"/>
      <c r="I177" s="219"/>
      <c r="J177" s="191"/>
      <c r="K177" s="219"/>
      <c r="L177" s="191"/>
      <c r="M177" s="219"/>
      <c r="N177" s="191"/>
      <c r="O177" s="219"/>
      <c r="P177" s="191"/>
      <c r="Q177" s="219"/>
      <c r="R177" s="191"/>
      <c r="S177" s="219"/>
      <c r="T177" s="191"/>
      <c r="U177" s="219"/>
      <c r="V177" s="191"/>
      <c r="W177" s="219"/>
      <c r="X177" s="191"/>
      <c r="Y177" s="219"/>
      <c r="Z177" s="191"/>
      <c r="AA177" s="219"/>
      <c r="AB177" s="191"/>
      <c r="AC177" s="219"/>
      <c r="AD177" s="191"/>
      <c r="AE177" s="219"/>
      <c r="AF177" s="191"/>
      <c r="AG177" s="219"/>
      <c r="AH177" s="191"/>
      <c r="AI177" s="219"/>
      <c r="AJ177" s="191"/>
      <c r="AK177" s="219"/>
      <c r="AL177" s="191"/>
      <c r="AM177" s="219"/>
      <c r="AN177" s="191"/>
      <c r="AO177" s="219"/>
      <c r="AP177" s="191"/>
      <c r="AQ177" s="219"/>
      <c r="AR177" s="191"/>
      <c r="AS177" s="219"/>
      <c r="AT177" s="191"/>
      <c r="AU177" s="219"/>
      <c r="AV177" s="191"/>
      <c r="AW177" s="219"/>
      <c r="AX177" s="191"/>
      <c r="AY177" s="219"/>
      <c r="AZ177" s="191"/>
      <c r="BA177" s="219"/>
      <c r="BB177" s="191"/>
      <c r="BC177" s="219"/>
      <c r="BD177" s="191"/>
      <c r="BE177" s="219"/>
      <c r="BF177" s="191"/>
      <c r="BG177" s="131"/>
      <c r="BH177" s="115"/>
      <c r="BI177" s="115"/>
      <c r="BJ177" s="116"/>
      <c r="BK177" s="115"/>
      <c r="BL177" s="115"/>
      <c r="BM177" s="141" t="str">
        <f t="shared" ref="BM177" si="419">IF(AND(CE173=1,CE175=0),"Bitte die max. Anzahl an Gesamtstunden bzw. Stunden pro Tag beachten!",IF(AND(CE173=0,CE175=1),"Es fehlen Angaben zu den Kursstunden!",IF(AND(CE173=1,CE175=1),"Bitte die max. Anzahl an Stunden pro Tag beachten!","")))</f>
        <v/>
      </c>
      <c r="BN177" s="162" t="str">
        <f t="shared" ref="BN177" si="420">IF(B171&lt;&gt;"",1,"")</f>
        <v/>
      </c>
      <c r="BO177" s="162">
        <f t="shared" ref="BO177" si="421">BO171</f>
        <v>0</v>
      </c>
      <c r="BQ177" s="169"/>
      <c r="BR177" s="99"/>
      <c r="BS177" s="118"/>
      <c r="BT177" s="99"/>
      <c r="BU177" s="143"/>
      <c r="BV177" s="99"/>
      <c r="BX177" s="147"/>
      <c r="BY177" s="147"/>
      <c r="CA177" s="149" t="str">
        <f>IF(CB177=FALSE,"",COUNTIFS($CB$19:CB177,"&lt;&gt;",$CB$19:CB177,"&lt;&gt;falsch"))</f>
        <v/>
      </c>
      <c r="CB177" s="149"/>
      <c r="CD177" s="205"/>
      <c r="CE177" s="99"/>
      <c r="CF177" s="206"/>
      <c r="CG177" s="206"/>
      <c r="CH177" s="206"/>
      <c r="CI177" s="206"/>
      <c r="CJ177" s="206"/>
      <c r="CK177" s="206"/>
      <c r="CL177" s="206"/>
      <c r="CM177" s="206"/>
      <c r="CN177" s="206"/>
      <c r="CO177" s="206"/>
      <c r="CP177" s="206"/>
      <c r="CQ177" s="206"/>
      <c r="CR177" s="206"/>
      <c r="CS177" s="206"/>
      <c r="CT177" s="206"/>
      <c r="CU177" s="206"/>
      <c r="CV177" s="206"/>
      <c r="CW177" s="206"/>
      <c r="CX177" s="206"/>
      <c r="CY177" s="206"/>
      <c r="CZ177" s="206"/>
      <c r="DA177" s="206"/>
      <c r="DB177" s="206"/>
      <c r="DC177" s="206"/>
      <c r="DD177" s="206"/>
      <c r="DE177" s="206"/>
      <c r="DF177" s="206"/>
      <c r="DG177" s="206"/>
    </row>
    <row r="178" spans="1:111" ht="5.15" customHeight="1" x14ac:dyDescent="0.25">
      <c r="B178" s="221"/>
      <c r="C178" s="218"/>
      <c r="BN178" s="163"/>
      <c r="BO178" s="162"/>
      <c r="BQ178" s="169"/>
      <c r="BR178" s="99"/>
      <c r="BS178" s="118"/>
      <c r="BT178" s="99"/>
      <c r="BU178" s="143"/>
      <c r="BV178" s="99"/>
      <c r="BX178" s="146"/>
      <c r="BY178" s="146"/>
      <c r="CA178" s="149" t="str">
        <f>IF(CB178=FALSE,"",COUNTIFS($CB$19:CB178,"&lt;&gt;",$CB$19:CB178,"&lt;&gt;falsch"))</f>
        <v/>
      </c>
      <c r="CB178" s="149"/>
      <c r="CD178" s="205"/>
      <c r="CE178" s="99"/>
      <c r="CF178" s="206"/>
      <c r="CG178" s="206"/>
      <c r="CH178" s="206"/>
      <c r="CI178" s="206"/>
      <c r="CJ178" s="206"/>
      <c r="CK178" s="206"/>
      <c r="CL178" s="206"/>
      <c r="CM178" s="206"/>
      <c r="CN178" s="206"/>
      <c r="CO178" s="206"/>
      <c r="CP178" s="206"/>
      <c r="CQ178" s="206"/>
      <c r="CR178" s="206"/>
      <c r="CS178" s="206"/>
      <c r="CT178" s="206"/>
      <c r="CU178" s="206"/>
      <c r="CV178" s="206"/>
      <c r="CW178" s="206"/>
      <c r="CX178" s="206"/>
      <c r="CY178" s="206"/>
      <c r="CZ178" s="206"/>
      <c r="DA178" s="206"/>
      <c r="DB178" s="206"/>
      <c r="DC178" s="206"/>
      <c r="DD178" s="206"/>
      <c r="DE178" s="206"/>
      <c r="DF178" s="206"/>
      <c r="DG178" s="206"/>
    </row>
    <row r="179" spans="1:111" ht="18" customHeight="1" x14ac:dyDescent="0.25">
      <c r="A179" s="29">
        <v>21</v>
      </c>
      <c r="B179" s="117" t="str">
        <f>VLOOKUP(A179,'Kopierhilfe TN-Daten'!$A$2:$D$31,4)</f>
        <v/>
      </c>
      <c r="C179" s="131"/>
      <c r="D179" s="189"/>
      <c r="E179" s="117"/>
      <c r="F179" s="189"/>
      <c r="G179" s="117"/>
      <c r="H179" s="189"/>
      <c r="I179" s="117"/>
      <c r="J179" s="189"/>
      <c r="K179" s="117"/>
      <c r="L179" s="189"/>
      <c r="M179" s="117"/>
      <c r="N179" s="189"/>
      <c r="O179" s="117"/>
      <c r="P179" s="189"/>
      <c r="Q179" s="117"/>
      <c r="R179" s="189"/>
      <c r="S179" s="117"/>
      <c r="T179" s="189"/>
      <c r="U179" s="117"/>
      <c r="V179" s="189"/>
      <c r="W179" s="117"/>
      <c r="X179" s="189"/>
      <c r="Y179" s="117"/>
      <c r="Z179" s="189"/>
      <c r="AA179" s="117"/>
      <c r="AB179" s="189"/>
      <c r="AC179" s="117"/>
      <c r="AD179" s="189"/>
      <c r="AE179" s="117"/>
      <c r="AF179" s="189"/>
      <c r="AG179" s="117"/>
      <c r="AH179" s="189"/>
      <c r="AI179" s="117"/>
      <c r="AJ179" s="189"/>
      <c r="AK179" s="117"/>
      <c r="AL179" s="189"/>
      <c r="AM179" s="117"/>
      <c r="AN179" s="189"/>
      <c r="AO179" s="117"/>
      <c r="AP179" s="189"/>
      <c r="AQ179" s="117"/>
      <c r="AR179" s="189"/>
      <c r="AS179" s="117"/>
      <c r="AT179" s="189"/>
      <c r="AU179" s="117"/>
      <c r="AV179" s="189"/>
      <c r="AW179" s="117"/>
      <c r="AX179" s="189"/>
      <c r="AY179" s="117"/>
      <c r="AZ179" s="189"/>
      <c r="BA179" s="117"/>
      <c r="BB179" s="189"/>
      <c r="BC179" s="117"/>
      <c r="BD179" s="189"/>
      <c r="BE179" s="117"/>
      <c r="BF179" s="189"/>
      <c r="BG179" s="131"/>
      <c r="BH179" s="105"/>
      <c r="BI179" s="105"/>
      <c r="BJ179" s="105"/>
      <c r="BK179" s="105"/>
      <c r="BL179" s="105"/>
      <c r="BM179" s="106" t="str">
        <f t="shared" ref="BM179" si="422">IF(AND(B179="",BR179&gt;0),"Bitte den Namen der Schülerin/des Schülers erfassen!","")</f>
        <v/>
      </c>
      <c r="BN179" s="162"/>
      <c r="BO179" s="162">
        <f t="shared" ref="BO179" si="423">IF(OR(BM179&lt;&gt;"",BM181&lt;&gt;"",BM183&lt;&gt;"",BM185&lt;&gt;""),1,0)</f>
        <v>0</v>
      </c>
      <c r="BQ179" s="169"/>
      <c r="BR179" s="99">
        <f>SUMPRODUCT(($D$16:$BF$16=Haushaltsjahr)*(D179:BF179&lt;&gt;"")*(D185:BF185))</f>
        <v>0</v>
      </c>
      <c r="BS179" s="118">
        <f>SUMPRODUCT(($D$16:$BF$16=Haushaltsjahr)*(D179:BF179=$BS$17)*(D185:BF185))</f>
        <v>0</v>
      </c>
      <c r="BT179" s="99">
        <f>SUMPRODUCT(($D$16:$BF$16=Haushaltsjahr)*(D179:BF179=$BT$17)*(D185:BF185))</f>
        <v>0</v>
      </c>
      <c r="BU179" s="143">
        <f t="shared" ref="BU179" si="424">IF(BR179=0,0,ROUND(BS179/BR179,4))</f>
        <v>0</v>
      </c>
      <c r="BV179" s="99">
        <f t="shared" ref="BV179" si="425">IF(BY179="ja",0,IF(BU179&gt;=60%,BS179+BT179,BS179))</f>
        <v>0</v>
      </c>
      <c r="BX179" s="148" t="str">
        <f t="shared" ref="BX179" si="426">IF(SUMPRODUCT((D179:BF179=$BS$17)*(D181:BF181="")*($D$16:$BF$16&lt;&gt;0))&gt;0,"ja",
IF(SUMPRODUCT((D179:BF179=$BT$17)*(D181:BF181="")*($D$16:$BF$16&lt;&gt;0))&gt;0,"ja","nein"))</f>
        <v>nein</v>
      </c>
      <c r="BY179" s="148" t="str">
        <f t="shared" ref="BY179" si="427">IF(SUMPRODUCT((D179:BF179=$BS$17)*(D183:BF183="")*($D$16:$BF$16&lt;&gt;0))&gt;0,"ja",
IF(SUMPRODUCT((D179:BF179=$BT$17)*(D183:BF183="")*($D$16:$BF$16&lt;&gt;0))&gt;0,"ja","nein"))</f>
        <v>nein</v>
      </c>
      <c r="CA179" s="149" t="str">
        <f>IF(CB179=FALSE,"",COUNTIFS($CB$19:CB179,"&lt;&gt;",$CB$19:CB179,"&lt;&gt;falsch"))</f>
        <v/>
      </c>
      <c r="CB179" s="149" t="b">
        <f t="shared" ref="CB179" si="428">IF(BR181&gt;0,B179,FALSE)</f>
        <v>0</v>
      </c>
      <c r="CD179" s="205" t="s">
        <v>98</v>
      </c>
      <c r="CE179" s="99"/>
      <c r="CF179" s="118">
        <f t="shared" ref="CF179:DG179" si="429">IF(CF$17="",0,SUMPRODUCT(($D179:$BF179&lt;&gt;"")*($D185:$BF185)*($D$17:$BF$17=CF$17)))</f>
        <v>0</v>
      </c>
      <c r="CG179" s="118">
        <f t="shared" si="429"/>
        <v>0</v>
      </c>
      <c r="CH179" s="118">
        <f t="shared" si="429"/>
        <v>0</v>
      </c>
      <c r="CI179" s="118">
        <f t="shared" si="429"/>
        <v>0</v>
      </c>
      <c r="CJ179" s="118">
        <f t="shared" si="429"/>
        <v>0</v>
      </c>
      <c r="CK179" s="118">
        <f t="shared" si="429"/>
        <v>0</v>
      </c>
      <c r="CL179" s="118">
        <f t="shared" si="429"/>
        <v>0</v>
      </c>
      <c r="CM179" s="118">
        <f t="shared" si="429"/>
        <v>0</v>
      </c>
      <c r="CN179" s="118">
        <f t="shared" si="429"/>
        <v>0</v>
      </c>
      <c r="CO179" s="118">
        <f t="shared" si="429"/>
        <v>0</v>
      </c>
      <c r="CP179" s="118">
        <f t="shared" si="429"/>
        <v>0</v>
      </c>
      <c r="CQ179" s="118">
        <f t="shared" si="429"/>
        <v>0</v>
      </c>
      <c r="CR179" s="118">
        <f t="shared" si="429"/>
        <v>0</v>
      </c>
      <c r="CS179" s="118">
        <f t="shared" si="429"/>
        <v>0</v>
      </c>
      <c r="CT179" s="118">
        <f t="shared" si="429"/>
        <v>0</v>
      </c>
      <c r="CU179" s="118">
        <f t="shared" si="429"/>
        <v>0</v>
      </c>
      <c r="CV179" s="118">
        <f t="shared" si="429"/>
        <v>0</v>
      </c>
      <c r="CW179" s="118">
        <f t="shared" si="429"/>
        <v>0</v>
      </c>
      <c r="CX179" s="118">
        <f t="shared" si="429"/>
        <v>0</v>
      </c>
      <c r="CY179" s="118">
        <f t="shared" si="429"/>
        <v>0</v>
      </c>
      <c r="CZ179" s="118">
        <f t="shared" si="429"/>
        <v>0</v>
      </c>
      <c r="DA179" s="118">
        <f t="shared" si="429"/>
        <v>0</v>
      </c>
      <c r="DB179" s="118">
        <f t="shared" si="429"/>
        <v>0</v>
      </c>
      <c r="DC179" s="118">
        <f t="shared" si="429"/>
        <v>0</v>
      </c>
      <c r="DD179" s="118">
        <f t="shared" si="429"/>
        <v>0</v>
      </c>
      <c r="DE179" s="118">
        <f t="shared" si="429"/>
        <v>0</v>
      </c>
      <c r="DF179" s="118">
        <f t="shared" si="429"/>
        <v>0</v>
      </c>
      <c r="DG179" s="118">
        <f t="shared" si="429"/>
        <v>0</v>
      </c>
    </row>
    <row r="180" spans="1:111" ht="2.15" customHeight="1" x14ac:dyDescent="0.25">
      <c r="A180" s="30"/>
      <c r="B180" s="131"/>
      <c r="C180" s="215"/>
      <c r="D180" s="217"/>
      <c r="E180" s="218"/>
      <c r="F180" s="217"/>
      <c r="G180" s="218"/>
      <c r="H180" s="217"/>
      <c r="I180" s="218"/>
      <c r="J180" s="217"/>
      <c r="K180" s="218"/>
      <c r="L180" s="217"/>
      <c r="M180" s="218"/>
      <c r="N180" s="217"/>
      <c r="O180" s="218"/>
      <c r="P180" s="217"/>
      <c r="Q180" s="218"/>
      <c r="R180" s="217"/>
      <c r="S180" s="218"/>
      <c r="T180" s="217"/>
      <c r="U180" s="218"/>
      <c r="V180" s="217"/>
      <c r="W180" s="218"/>
      <c r="X180" s="217"/>
      <c r="Y180" s="218"/>
      <c r="Z180" s="217"/>
      <c r="AA180" s="218"/>
      <c r="AB180" s="217"/>
      <c r="AC180" s="218"/>
      <c r="AD180" s="217"/>
      <c r="AE180" s="218"/>
      <c r="AF180" s="217"/>
      <c r="AG180" s="218"/>
      <c r="AH180" s="217"/>
      <c r="AI180" s="218"/>
      <c r="AJ180" s="217"/>
      <c r="AK180" s="218"/>
      <c r="AL180" s="217"/>
      <c r="AM180" s="218"/>
      <c r="AN180" s="217"/>
      <c r="AO180" s="218"/>
      <c r="AP180" s="217"/>
      <c r="AQ180" s="218"/>
      <c r="AR180" s="217"/>
      <c r="AS180" s="218"/>
      <c r="AT180" s="217"/>
      <c r="AU180" s="218"/>
      <c r="AV180" s="217"/>
      <c r="AW180" s="218"/>
      <c r="AX180" s="217"/>
      <c r="AY180" s="218"/>
      <c r="AZ180" s="217"/>
      <c r="BA180" s="218"/>
      <c r="BB180" s="217"/>
      <c r="BC180" s="218"/>
      <c r="BD180" s="217"/>
      <c r="BE180" s="218"/>
      <c r="BF180" s="217"/>
      <c r="BG180" s="216"/>
      <c r="BH180" s="132"/>
      <c r="BI180" s="132"/>
      <c r="BJ180" s="132"/>
      <c r="BK180" s="132"/>
      <c r="BL180" s="132"/>
      <c r="BM180" s="106"/>
      <c r="BN180" s="162"/>
      <c r="BO180" s="162">
        <f t="shared" ref="BO180" si="430">BO179</f>
        <v>0</v>
      </c>
      <c r="BQ180" s="169"/>
      <c r="BR180" s="99"/>
      <c r="BS180" s="118"/>
      <c r="BT180" s="99"/>
      <c r="BU180" s="143"/>
      <c r="BV180" s="99"/>
      <c r="BX180" s="148"/>
      <c r="BY180" s="148"/>
      <c r="CA180" s="149"/>
      <c r="CB180" s="149"/>
      <c r="CD180" s="205"/>
      <c r="CE180" s="99"/>
      <c r="CF180" s="118"/>
      <c r="CG180" s="118"/>
      <c r="CH180" s="118"/>
      <c r="CI180" s="118"/>
      <c r="CJ180" s="118"/>
      <c r="CK180" s="118"/>
      <c r="CL180" s="118"/>
      <c r="CM180" s="118"/>
      <c r="CN180" s="118"/>
      <c r="CO180" s="118"/>
      <c r="CP180" s="118"/>
      <c r="CQ180" s="118"/>
      <c r="CR180" s="118"/>
      <c r="CS180" s="118"/>
      <c r="CT180" s="118"/>
      <c r="CU180" s="118"/>
      <c r="CV180" s="118"/>
      <c r="CW180" s="118"/>
      <c r="CX180" s="118"/>
      <c r="CY180" s="118"/>
      <c r="CZ180" s="118"/>
      <c r="DA180" s="118"/>
      <c r="DB180" s="118"/>
      <c r="DC180" s="118"/>
      <c r="DD180" s="118"/>
      <c r="DE180" s="118"/>
      <c r="DF180" s="118"/>
      <c r="DG180" s="118"/>
    </row>
    <row r="181" spans="1:111" ht="18" customHeight="1" x14ac:dyDescent="0.25">
      <c r="A181" s="30"/>
      <c r="B181" s="131"/>
      <c r="C181" s="215"/>
      <c r="D181" s="190"/>
      <c r="E181" s="131"/>
      <c r="F181" s="190"/>
      <c r="G181" s="131"/>
      <c r="H181" s="190"/>
      <c r="I181" s="131"/>
      <c r="J181" s="190"/>
      <c r="K181" s="131"/>
      <c r="L181" s="190"/>
      <c r="M181" s="131"/>
      <c r="N181" s="190"/>
      <c r="O181" s="131"/>
      <c r="P181" s="190"/>
      <c r="Q181" s="131"/>
      <c r="R181" s="190"/>
      <c r="S181" s="131"/>
      <c r="T181" s="190"/>
      <c r="U181" s="131"/>
      <c r="V181" s="190"/>
      <c r="W181" s="131"/>
      <c r="X181" s="190"/>
      <c r="Y181" s="131"/>
      <c r="Z181" s="190"/>
      <c r="AA181" s="131"/>
      <c r="AB181" s="190"/>
      <c r="AC181" s="131"/>
      <c r="AD181" s="190"/>
      <c r="AE181" s="131"/>
      <c r="AF181" s="190"/>
      <c r="AG181" s="131"/>
      <c r="AH181" s="190"/>
      <c r="AI181" s="131"/>
      <c r="AJ181" s="190"/>
      <c r="AK181" s="131"/>
      <c r="AL181" s="190"/>
      <c r="AM181" s="131"/>
      <c r="AN181" s="190"/>
      <c r="AO181" s="131"/>
      <c r="AP181" s="190"/>
      <c r="AQ181" s="131"/>
      <c r="AR181" s="190"/>
      <c r="AS181" s="131"/>
      <c r="AT181" s="190"/>
      <c r="AU181" s="131"/>
      <c r="AV181" s="190"/>
      <c r="AW181" s="131"/>
      <c r="AX181" s="190"/>
      <c r="AY181" s="131"/>
      <c r="AZ181" s="190"/>
      <c r="BA181" s="131"/>
      <c r="BB181" s="190"/>
      <c r="BC181" s="131"/>
      <c r="BD181" s="190"/>
      <c r="BE181" s="131"/>
      <c r="BF181" s="190"/>
      <c r="BG181" s="131"/>
      <c r="BH181" s="132"/>
      <c r="BI181" s="132"/>
      <c r="BJ181" s="132"/>
      <c r="BK181" s="132"/>
      <c r="BL181" s="132"/>
      <c r="BM181" s="106" t="str">
        <f t="shared" ref="BM181" si="431">IF(BX179="ja","Es fehlen Angaben zum Maßnahmeort!","")</f>
        <v/>
      </c>
      <c r="BN181" s="162"/>
      <c r="BO181" s="162">
        <f t="shared" ref="BO181" si="432">BO179</f>
        <v>0</v>
      </c>
      <c r="BQ181" s="170" t="s">
        <v>73</v>
      </c>
      <c r="BR181" s="99">
        <f>SUMPRODUCT(($D$16:$BF$16=Haushaltsjahr)*(D179:BF179&lt;&gt;"")*(D181:BF181=BQ181)*(D185:BF185))</f>
        <v>0</v>
      </c>
      <c r="BS181" s="118">
        <f>SUMPRODUCT(($D$16:$BF$16=Haushaltsjahr)*(D179:BF179=$BS$17)*(D181:BF181=BQ181)*(D185:BF185))</f>
        <v>0</v>
      </c>
      <c r="BT181" s="99">
        <f>SUMPRODUCT(($D$16:$BF$16=Haushaltsjahr)*(D179:BF179=$BT$17)*(D181:BF181=BQ181)*(D185:BF185))</f>
        <v>0</v>
      </c>
      <c r="BU181" s="143"/>
      <c r="BV181" s="99">
        <f t="shared" ref="BV181" si="433">IF(OR(BY179="ja",BX179="ja"),0,IF(BU179&gt;=60%,BS181+BT181,BS181))</f>
        <v>0</v>
      </c>
      <c r="BX181" s="148"/>
      <c r="BY181" s="148"/>
      <c r="CA181" s="149" t="str">
        <f>IF(CB181=FALSE,"",COUNTIFS($CB$19:CB181,"&lt;&gt;",$CB$19:CB181,"&lt;&gt;falsch"))</f>
        <v/>
      </c>
      <c r="CB181" s="149"/>
      <c r="CD181" s="205" t="s">
        <v>99</v>
      </c>
      <c r="CE181" s="99">
        <f>IF(Gesamtstunden=0,0,IF(SUM(CF181:DG181)&gt;0,1,IF(AND(BR179&gt;0,Gesamtstunden&lt;BR179),1,0)))</f>
        <v>0</v>
      </c>
      <c r="CF181" s="206">
        <f t="shared" ref="CF181:DG181" si="434">IF(CF$17="",0,IF(CF179&gt;CF$16,1,0))</f>
        <v>0</v>
      </c>
      <c r="CG181" s="206">
        <f t="shared" si="434"/>
        <v>0</v>
      </c>
      <c r="CH181" s="206">
        <f t="shared" si="434"/>
        <v>0</v>
      </c>
      <c r="CI181" s="206">
        <f t="shared" si="434"/>
        <v>0</v>
      </c>
      <c r="CJ181" s="206">
        <f t="shared" si="434"/>
        <v>0</v>
      </c>
      <c r="CK181" s="206">
        <f t="shared" si="434"/>
        <v>0</v>
      </c>
      <c r="CL181" s="206">
        <f t="shared" si="434"/>
        <v>0</v>
      </c>
      <c r="CM181" s="206">
        <f t="shared" si="434"/>
        <v>0</v>
      </c>
      <c r="CN181" s="206">
        <f t="shared" si="434"/>
        <v>0</v>
      </c>
      <c r="CO181" s="206">
        <f t="shared" si="434"/>
        <v>0</v>
      </c>
      <c r="CP181" s="206">
        <f t="shared" si="434"/>
        <v>0</v>
      </c>
      <c r="CQ181" s="206">
        <f t="shared" si="434"/>
        <v>0</v>
      </c>
      <c r="CR181" s="206">
        <f t="shared" si="434"/>
        <v>0</v>
      </c>
      <c r="CS181" s="206">
        <f t="shared" si="434"/>
        <v>0</v>
      </c>
      <c r="CT181" s="206">
        <f t="shared" si="434"/>
        <v>0</v>
      </c>
      <c r="CU181" s="206">
        <f t="shared" si="434"/>
        <v>0</v>
      </c>
      <c r="CV181" s="206">
        <f t="shared" si="434"/>
        <v>0</v>
      </c>
      <c r="CW181" s="206">
        <f t="shared" si="434"/>
        <v>0</v>
      </c>
      <c r="CX181" s="206">
        <f t="shared" si="434"/>
        <v>0</v>
      </c>
      <c r="CY181" s="206">
        <f t="shared" si="434"/>
        <v>0</v>
      </c>
      <c r="CZ181" s="206">
        <f t="shared" si="434"/>
        <v>0</v>
      </c>
      <c r="DA181" s="206">
        <f t="shared" si="434"/>
        <v>0</v>
      </c>
      <c r="DB181" s="206">
        <f t="shared" si="434"/>
        <v>0</v>
      </c>
      <c r="DC181" s="206">
        <f t="shared" si="434"/>
        <v>0</v>
      </c>
      <c r="DD181" s="206">
        <f t="shared" si="434"/>
        <v>0</v>
      </c>
      <c r="DE181" s="206">
        <f t="shared" si="434"/>
        <v>0</v>
      </c>
      <c r="DF181" s="206">
        <f t="shared" si="434"/>
        <v>0</v>
      </c>
      <c r="DG181" s="206">
        <f t="shared" si="434"/>
        <v>0</v>
      </c>
    </row>
    <row r="182" spans="1:111" ht="2.15" customHeight="1" x14ac:dyDescent="0.25">
      <c r="A182" s="30"/>
      <c r="B182" s="131"/>
      <c r="C182" s="215"/>
      <c r="D182" s="217"/>
      <c r="E182" s="218"/>
      <c r="F182" s="217"/>
      <c r="G182" s="218"/>
      <c r="H182" s="217"/>
      <c r="I182" s="218"/>
      <c r="J182" s="217"/>
      <c r="K182" s="218"/>
      <c r="L182" s="217"/>
      <c r="M182" s="218"/>
      <c r="N182" s="217"/>
      <c r="O182" s="218"/>
      <c r="P182" s="217"/>
      <c r="Q182" s="218"/>
      <c r="R182" s="217"/>
      <c r="S182" s="218"/>
      <c r="T182" s="217"/>
      <c r="U182" s="218"/>
      <c r="V182" s="217"/>
      <c r="W182" s="218"/>
      <c r="X182" s="217"/>
      <c r="Y182" s="218"/>
      <c r="Z182" s="217"/>
      <c r="AA182" s="218"/>
      <c r="AB182" s="217"/>
      <c r="AC182" s="218"/>
      <c r="AD182" s="217"/>
      <c r="AE182" s="218"/>
      <c r="AF182" s="217"/>
      <c r="AG182" s="218"/>
      <c r="AH182" s="217"/>
      <c r="AI182" s="218"/>
      <c r="AJ182" s="217"/>
      <c r="AK182" s="218"/>
      <c r="AL182" s="217"/>
      <c r="AM182" s="218"/>
      <c r="AN182" s="217"/>
      <c r="AO182" s="218"/>
      <c r="AP182" s="217"/>
      <c r="AQ182" s="218"/>
      <c r="AR182" s="217"/>
      <c r="AS182" s="218"/>
      <c r="AT182" s="217"/>
      <c r="AU182" s="218"/>
      <c r="AV182" s="217"/>
      <c r="AW182" s="218"/>
      <c r="AX182" s="217"/>
      <c r="AY182" s="218"/>
      <c r="AZ182" s="217"/>
      <c r="BA182" s="218"/>
      <c r="BB182" s="217"/>
      <c r="BC182" s="218"/>
      <c r="BD182" s="217"/>
      <c r="BE182" s="218"/>
      <c r="BF182" s="217"/>
      <c r="BG182" s="216"/>
      <c r="BH182" s="132"/>
      <c r="BI182" s="132"/>
      <c r="BJ182" s="132"/>
      <c r="BK182" s="132"/>
      <c r="BL182" s="132"/>
      <c r="BM182" s="106"/>
      <c r="BN182" s="162"/>
      <c r="BO182" s="162">
        <f t="shared" ref="BO182" si="435">BO179</f>
        <v>0</v>
      </c>
      <c r="BQ182" s="170"/>
      <c r="BR182" s="99"/>
      <c r="BS182" s="118"/>
      <c r="BT182" s="99"/>
      <c r="BU182" s="143"/>
      <c r="BV182" s="99"/>
      <c r="BX182" s="148"/>
      <c r="BY182" s="148"/>
      <c r="CA182" s="149"/>
      <c r="CB182" s="149"/>
      <c r="CD182" s="205"/>
      <c r="CE182" s="99"/>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row>
    <row r="183" spans="1:111" ht="18" customHeight="1" x14ac:dyDescent="0.25">
      <c r="A183" s="30"/>
      <c r="B183" s="119"/>
      <c r="C183" s="215"/>
      <c r="D183" s="190"/>
      <c r="E183" s="131"/>
      <c r="F183" s="190"/>
      <c r="G183" s="131"/>
      <c r="H183" s="190"/>
      <c r="I183" s="131"/>
      <c r="J183" s="190"/>
      <c r="K183" s="131"/>
      <c r="L183" s="190"/>
      <c r="M183" s="131"/>
      <c r="N183" s="190"/>
      <c r="O183" s="131"/>
      <c r="P183" s="190"/>
      <c r="Q183" s="131"/>
      <c r="R183" s="190"/>
      <c r="S183" s="131"/>
      <c r="T183" s="190"/>
      <c r="U183" s="131"/>
      <c r="V183" s="190"/>
      <c r="W183" s="131"/>
      <c r="X183" s="190"/>
      <c r="Y183" s="131"/>
      <c r="Z183" s="190"/>
      <c r="AA183" s="131"/>
      <c r="AB183" s="190"/>
      <c r="AC183" s="131"/>
      <c r="AD183" s="190"/>
      <c r="AE183" s="131"/>
      <c r="AF183" s="190"/>
      <c r="AG183" s="131"/>
      <c r="AH183" s="190"/>
      <c r="AI183" s="131"/>
      <c r="AJ183" s="190"/>
      <c r="AK183" s="131"/>
      <c r="AL183" s="190"/>
      <c r="AM183" s="131"/>
      <c r="AN183" s="190"/>
      <c r="AO183" s="131"/>
      <c r="AP183" s="190"/>
      <c r="AQ183" s="131"/>
      <c r="AR183" s="190"/>
      <c r="AS183" s="131"/>
      <c r="AT183" s="190"/>
      <c r="AU183" s="131"/>
      <c r="AV183" s="190"/>
      <c r="AW183" s="131"/>
      <c r="AX183" s="190"/>
      <c r="AY183" s="131"/>
      <c r="AZ183" s="190"/>
      <c r="BA183" s="131"/>
      <c r="BB183" s="190"/>
      <c r="BC183" s="131"/>
      <c r="BD183" s="190"/>
      <c r="BE183" s="131"/>
      <c r="BF183" s="190"/>
      <c r="BG183" s="131"/>
      <c r="BH183" s="104" t="str">
        <f>IF(OR(Gesamtstunden=0,SUM($D$16:$BF$16)=0,B179=""),"",BR179)</f>
        <v/>
      </c>
      <c r="BI183" s="104" t="str">
        <f>IF(OR(Gesamtstunden=0,SUM($D$16:$BF$16)=0,B179=""),"",BS179)</f>
        <v/>
      </c>
      <c r="BJ183" s="108" t="str">
        <f t="shared" ref="BJ183" si="436">IF(BH183="","",IF(BH183=0,0,BU179))</f>
        <v/>
      </c>
      <c r="BK183" s="104" t="str">
        <f>IF(OR(Gesamtstunden=0,SUM($D$16:$BF$16)=0,B179=""),"",BV179)</f>
        <v/>
      </c>
      <c r="BL183" s="104" t="str">
        <f>IF(OR(Gesamtstunden=0,SUM($D$16:$BF$16)=0,B179=""),"",BV181)</f>
        <v/>
      </c>
      <c r="BM183" s="106" t="str">
        <f t="shared" ref="BM183" si="437">IF(BY179="ja","Es fehlen Angaben zum Berufsfeld!","")</f>
        <v/>
      </c>
      <c r="BN183" s="162"/>
      <c r="BO183" s="162">
        <f t="shared" ref="BO183" si="438">BO179</f>
        <v>0</v>
      </c>
      <c r="BQ183" s="169"/>
      <c r="BR183" s="99"/>
      <c r="BS183" s="118"/>
      <c r="BT183" s="99"/>
      <c r="BU183" s="143"/>
      <c r="BV183" s="99"/>
      <c r="BX183" s="148"/>
      <c r="BY183" s="148"/>
      <c r="CA183" s="149" t="str">
        <f>IF(CB183=FALSE,"",COUNTIFS($CB$19:CB183,"&lt;&gt;",$CB$19:CB183,"&lt;&gt;falsch"))</f>
        <v/>
      </c>
      <c r="CB183" s="149"/>
      <c r="CD183" s="205" t="s">
        <v>100</v>
      </c>
      <c r="CE183" s="99">
        <f>IF(Gesamtstunden=0,0,IF(SUM(CF183:DG183)&gt;0,1,IF(AND(BR179&gt;0,Gesamtstunden&gt;BR179),1,0)))</f>
        <v>0</v>
      </c>
      <c r="CF183" s="206">
        <f t="shared" ref="CF183:DG183" si="439">IF(OR($B179="",CF$17=""),0,IF(CF179&lt;CF$16,1,0))</f>
        <v>0</v>
      </c>
      <c r="CG183" s="206">
        <f t="shared" si="439"/>
        <v>0</v>
      </c>
      <c r="CH183" s="206">
        <f t="shared" si="439"/>
        <v>0</v>
      </c>
      <c r="CI183" s="206">
        <f t="shared" si="439"/>
        <v>0</v>
      </c>
      <c r="CJ183" s="206">
        <f t="shared" si="439"/>
        <v>0</v>
      </c>
      <c r="CK183" s="206">
        <f t="shared" si="439"/>
        <v>0</v>
      </c>
      <c r="CL183" s="206">
        <f t="shared" si="439"/>
        <v>0</v>
      </c>
      <c r="CM183" s="206">
        <f t="shared" si="439"/>
        <v>0</v>
      </c>
      <c r="CN183" s="206">
        <f t="shared" si="439"/>
        <v>0</v>
      </c>
      <c r="CO183" s="206">
        <f t="shared" si="439"/>
        <v>0</v>
      </c>
      <c r="CP183" s="206">
        <f t="shared" si="439"/>
        <v>0</v>
      </c>
      <c r="CQ183" s="206">
        <f t="shared" si="439"/>
        <v>0</v>
      </c>
      <c r="CR183" s="206">
        <f t="shared" si="439"/>
        <v>0</v>
      </c>
      <c r="CS183" s="206">
        <f t="shared" si="439"/>
        <v>0</v>
      </c>
      <c r="CT183" s="206">
        <f t="shared" si="439"/>
        <v>0</v>
      </c>
      <c r="CU183" s="206">
        <f t="shared" si="439"/>
        <v>0</v>
      </c>
      <c r="CV183" s="206">
        <f t="shared" si="439"/>
        <v>0</v>
      </c>
      <c r="CW183" s="206">
        <f t="shared" si="439"/>
        <v>0</v>
      </c>
      <c r="CX183" s="206">
        <f t="shared" si="439"/>
        <v>0</v>
      </c>
      <c r="CY183" s="206">
        <f t="shared" si="439"/>
        <v>0</v>
      </c>
      <c r="CZ183" s="206">
        <f t="shared" si="439"/>
        <v>0</v>
      </c>
      <c r="DA183" s="206">
        <f t="shared" si="439"/>
        <v>0</v>
      </c>
      <c r="DB183" s="206">
        <f t="shared" si="439"/>
        <v>0</v>
      </c>
      <c r="DC183" s="206">
        <f t="shared" si="439"/>
        <v>0</v>
      </c>
      <c r="DD183" s="206">
        <f t="shared" si="439"/>
        <v>0</v>
      </c>
      <c r="DE183" s="206">
        <f t="shared" si="439"/>
        <v>0</v>
      </c>
      <c r="DF183" s="206">
        <f t="shared" si="439"/>
        <v>0</v>
      </c>
      <c r="DG183" s="206">
        <f t="shared" si="439"/>
        <v>0</v>
      </c>
    </row>
    <row r="184" spans="1:111" ht="2.15" customHeight="1" x14ac:dyDescent="0.25">
      <c r="A184" s="30"/>
      <c r="B184" s="119"/>
      <c r="C184" s="215"/>
      <c r="D184" s="217"/>
      <c r="E184" s="218"/>
      <c r="F184" s="217"/>
      <c r="G184" s="218"/>
      <c r="H184" s="217"/>
      <c r="I184" s="218"/>
      <c r="J184" s="217"/>
      <c r="K184" s="218"/>
      <c r="L184" s="217"/>
      <c r="M184" s="218"/>
      <c r="N184" s="217"/>
      <c r="O184" s="218"/>
      <c r="P184" s="217"/>
      <c r="Q184" s="218"/>
      <c r="R184" s="217"/>
      <c r="S184" s="218"/>
      <c r="T184" s="217"/>
      <c r="U184" s="218"/>
      <c r="V184" s="217"/>
      <c r="W184" s="218"/>
      <c r="X184" s="217"/>
      <c r="Y184" s="218"/>
      <c r="Z184" s="217"/>
      <c r="AA184" s="218"/>
      <c r="AB184" s="217"/>
      <c r="AC184" s="218"/>
      <c r="AD184" s="217"/>
      <c r="AE184" s="218"/>
      <c r="AF184" s="217"/>
      <c r="AG184" s="218"/>
      <c r="AH184" s="217"/>
      <c r="AI184" s="218"/>
      <c r="AJ184" s="217"/>
      <c r="AK184" s="218"/>
      <c r="AL184" s="217"/>
      <c r="AM184" s="218"/>
      <c r="AN184" s="217"/>
      <c r="AO184" s="218"/>
      <c r="AP184" s="217"/>
      <c r="AQ184" s="218"/>
      <c r="AR184" s="217"/>
      <c r="AS184" s="218"/>
      <c r="AT184" s="217"/>
      <c r="AU184" s="218"/>
      <c r="AV184" s="217"/>
      <c r="AW184" s="218"/>
      <c r="AX184" s="217"/>
      <c r="AY184" s="218"/>
      <c r="AZ184" s="217"/>
      <c r="BA184" s="218"/>
      <c r="BB184" s="217"/>
      <c r="BC184" s="218"/>
      <c r="BD184" s="217"/>
      <c r="BE184" s="218"/>
      <c r="BF184" s="217"/>
      <c r="BG184" s="216"/>
      <c r="BH184" s="104"/>
      <c r="BI184" s="104"/>
      <c r="BJ184" s="108"/>
      <c r="BK184" s="104"/>
      <c r="BL184" s="104"/>
      <c r="BM184" s="106"/>
      <c r="BN184" s="162"/>
      <c r="BO184" s="162">
        <f t="shared" ref="BO184" si="440">BO179</f>
        <v>0</v>
      </c>
      <c r="BQ184" s="169"/>
      <c r="BR184" s="99"/>
      <c r="BS184" s="118"/>
      <c r="BT184" s="99"/>
      <c r="BU184" s="143"/>
      <c r="BV184" s="99"/>
      <c r="BX184" s="148"/>
      <c r="BY184" s="148"/>
      <c r="CA184" s="149"/>
      <c r="CB184" s="149"/>
      <c r="CD184" s="205"/>
      <c r="CE184" s="99"/>
      <c r="CF184" s="206"/>
      <c r="CG184" s="206"/>
      <c r="CH184" s="206"/>
      <c r="CI184" s="206"/>
      <c r="CJ184" s="206"/>
      <c r="CK184" s="206"/>
      <c r="CL184" s="206"/>
      <c r="CM184" s="206"/>
      <c r="CN184" s="206"/>
      <c r="CO184" s="206"/>
      <c r="CP184" s="206"/>
      <c r="CQ184" s="206"/>
      <c r="CR184" s="206"/>
      <c r="CS184" s="206"/>
      <c r="CT184" s="206"/>
      <c r="CU184" s="206"/>
      <c r="CV184" s="206"/>
      <c r="CW184" s="206"/>
      <c r="CX184" s="206"/>
      <c r="CY184" s="206"/>
      <c r="CZ184" s="206"/>
      <c r="DA184" s="206"/>
      <c r="DB184" s="206"/>
      <c r="DC184" s="206"/>
      <c r="DD184" s="206"/>
      <c r="DE184" s="206"/>
      <c r="DF184" s="206"/>
      <c r="DG184" s="206"/>
    </row>
    <row r="185" spans="1:111" ht="18" customHeight="1" x14ac:dyDescent="0.25">
      <c r="A185" s="31"/>
      <c r="B185" s="114"/>
      <c r="C185" s="215"/>
      <c r="D185" s="191"/>
      <c r="E185" s="219"/>
      <c r="F185" s="191"/>
      <c r="G185" s="219"/>
      <c r="H185" s="191"/>
      <c r="I185" s="219"/>
      <c r="J185" s="191"/>
      <c r="K185" s="219"/>
      <c r="L185" s="191"/>
      <c r="M185" s="219"/>
      <c r="N185" s="191"/>
      <c r="O185" s="219"/>
      <c r="P185" s="191"/>
      <c r="Q185" s="219"/>
      <c r="R185" s="191"/>
      <c r="S185" s="219"/>
      <c r="T185" s="191"/>
      <c r="U185" s="219"/>
      <c r="V185" s="191"/>
      <c r="W185" s="219"/>
      <c r="X185" s="191"/>
      <c r="Y185" s="219"/>
      <c r="Z185" s="191"/>
      <c r="AA185" s="219"/>
      <c r="AB185" s="191"/>
      <c r="AC185" s="219"/>
      <c r="AD185" s="191"/>
      <c r="AE185" s="219"/>
      <c r="AF185" s="191"/>
      <c r="AG185" s="219"/>
      <c r="AH185" s="191"/>
      <c r="AI185" s="219"/>
      <c r="AJ185" s="191"/>
      <c r="AK185" s="219"/>
      <c r="AL185" s="191"/>
      <c r="AM185" s="219"/>
      <c r="AN185" s="191"/>
      <c r="AO185" s="219"/>
      <c r="AP185" s="191"/>
      <c r="AQ185" s="219"/>
      <c r="AR185" s="191"/>
      <c r="AS185" s="219"/>
      <c r="AT185" s="191"/>
      <c r="AU185" s="219"/>
      <c r="AV185" s="191"/>
      <c r="AW185" s="219"/>
      <c r="AX185" s="191"/>
      <c r="AY185" s="219"/>
      <c r="AZ185" s="191"/>
      <c r="BA185" s="219"/>
      <c r="BB185" s="191"/>
      <c r="BC185" s="219"/>
      <c r="BD185" s="191"/>
      <c r="BE185" s="219"/>
      <c r="BF185" s="191"/>
      <c r="BG185" s="131"/>
      <c r="BH185" s="115"/>
      <c r="BI185" s="115"/>
      <c r="BJ185" s="116"/>
      <c r="BK185" s="115"/>
      <c r="BL185" s="115"/>
      <c r="BM185" s="141" t="str">
        <f t="shared" ref="BM185" si="441">IF(AND(CE181=1,CE183=0),"Bitte die max. Anzahl an Gesamtstunden bzw. Stunden pro Tag beachten!",IF(AND(CE181=0,CE183=1),"Es fehlen Angaben zu den Kursstunden!",IF(AND(CE181=1,CE183=1),"Bitte die max. Anzahl an Stunden pro Tag beachten!","")))</f>
        <v/>
      </c>
      <c r="BN185" s="162" t="str">
        <f t="shared" ref="BN185" si="442">IF(B179&lt;&gt;"",1,"")</f>
        <v/>
      </c>
      <c r="BO185" s="162">
        <f t="shared" ref="BO185" si="443">BO179</f>
        <v>0</v>
      </c>
      <c r="BQ185" s="169"/>
      <c r="BR185" s="99"/>
      <c r="BS185" s="118"/>
      <c r="BT185" s="99"/>
      <c r="BU185" s="143"/>
      <c r="BV185" s="99"/>
      <c r="BX185" s="147"/>
      <c r="BY185" s="147"/>
      <c r="CA185" s="149" t="str">
        <f>IF(CB185=FALSE,"",COUNTIFS($CB$19:CB185,"&lt;&gt;",$CB$19:CB185,"&lt;&gt;falsch"))</f>
        <v/>
      </c>
      <c r="CB185" s="149"/>
      <c r="CD185" s="205"/>
      <c r="CE185" s="99"/>
      <c r="CF185" s="206"/>
      <c r="CG185" s="206"/>
      <c r="CH185" s="206"/>
      <c r="CI185" s="206"/>
      <c r="CJ185" s="206"/>
      <c r="CK185" s="206"/>
      <c r="CL185" s="206"/>
      <c r="CM185" s="206"/>
      <c r="CN185" s="206"/>
      <c r="CO185" s="206"/>
      <c r="CP185" s="206"/>
      <c r="CQ185" s="206"/>
      <c r="CR185" s="206"/>
      <c r="CS185" s="206"/>
      <c r="CT185" s="206"/>
      <c r="CU185" s="206"/>
      <c r="CV185" s="206"/>
      <c r="CW185" s="206"/>
      <c r="CX185" s="206"/>
      <c r="CY185" s="206"/>
      <c r="CZ185" s="206"/>
      <c r="DA185" s="206"/>
      <c r="DB185" s="206"/>
      <c r="DC185" s="206"/>
      <c r="DD185" s="206"/>
      <c r="DE185" s="206"/>
      <c r="DF185" s="206"/>
      <c r="DG185" s="206"/>
    </row>
    <row r="186" spans="1:111" ht="5.15" customHeight="1" x14ac:dyDescent="0.25">
      <c r="B186" s="221"/>
      <c r="C186" s="218"/>
      <c r="BN186" s="163"/>
      <c r="BO186" s="162"/>
      <c r="BQ186" s="169"/>
      <c r="BR186" s="99"/>
      <c r="BS186" s="118"/>
      <c r="BT186" s="99"/>
      <c r="BU186" s="143"/>
      <c r="BV186" s="99"/>
      <c r="BX186" s="146"/>
      <c r="BY186" s="146"/>
      <c r="CA186" s="149" t="str">
        <f>IF(CB186=FALSE,"",COUNTIFS($CB$19:CB186,"&lt;&gt;",$CB$19:CB186,"&lt;&gt;falsch"))</f>
        <v/>
      </c>
      <c r="CB186" s="149"/>
      <c r="CD186" s="205"/>
      <c r="CE186" s="99"/>
      <c r="CF186" s="206"/>
      <c r="CG186" s="206"/>
      <c r="CH186" s="206"/>
      <c r="CI186" s="206"/>
      <c r="CJ186" s="206"/>
      <c r="CK186" s="206"/>
      <c r="CL186" s="206"/>
      <c r="CM186" s="206"/>
      <c r="CN186" s="206"/>
      <c r="CO186" s="206"/>
      <c r="CP186" s="206"/>
      <c r="CQ186" s="206"/>
      <c r="CR186" s="206"/>
      <c r="CS186" s="206"/>
      <c r="CT186" s="206"/>
      <c r="CU186" s="206"/>
      <c r="CV186" s="206"/>
      <c r="CW186" s="206"/>
      <c r="CX186" s="206"/>
      <c r="CY186" s="206"/>
      <c r="CZ186" s="206"/>
      <c r="DA186" s="206"/>
      <c r="DB186" s="206"/>
      <c r="DC186" s="206"/>
      <c r="DD186" s="206"/>
      <c r="DE186" s="206"/>
      <c r="DF186" s="206"/>
      <c r="DG186" s="206"/>
    </row>
    <row r="187" spans="1:111" ht="18" customHeight="1" x14ac:dyDescent="0.25">
      <c r="A187" s="29">
        <v>22</v>
      </c>
      <c r="B187" s="117" t="str">
        <f>VLOOKUP(A187,'Kopierhilfe TN-Daten'!$A$2:$D$31,4)</f>
        <v/>
      </c>
      <c r="C187" s="131"/>
      <c r="D187" s="189"/>
      <c r="E187" s="117"/>
      <c r="F187" s="189"/>
      <c r="G187" s="117"/>
      <c r="H187" s="189"/>
      <c r="I187" s="117"/>
      <c r="J187" s="189"/>
      <c r="K187" s="117"/>
      <c r="L187" s="189"/>
      <c r="M187" s="117"/>
      <c r="N187" s="189"/>
      <c r="O187" s="117"/>
      <c r="P187" s="189"/>
      <c r="Q187" s="117"/>
      <c r="R187" s="189"/>
      <c r="S187" s="117"/>
      <c r="T187" s="189"/>
      <c r="U187" s="117"/>
      <c r="V187" s="189"/>
      <c r="W187" s="117"/>
      <c r="X187" s="189"/>
      <c r="Y187" s="117"/>
      <c r="Z187" s="189"/>
      <c r="AA187" s="117"/>
      <c r="AB187" s="189"/>
      <c r="AC187" s="117"/>
      <c r="AD187" s="189"/>
      <c r="AE187" s="117"/>
      <c r="AF187" s="189"/>
      <c r="AG187" s="117"/>
      <c r="AH187" s="189"/>
      <c r="AI187" s="117"/>
      <c r="AJ187" s="189"/>
      <c r="AK187" s="117"/>
      <c r="AL187" s="189"/>
      <c r="AM187" s="117"/>
      <c r="AN187" s="189"/>
      <c r="AO187" s="117"/>
      <c r="AP187" s="189"/>
      <c r="AQ187" s="117"/>
      <c r="AR187" s="189"/>
      <c r="AS187" s="117"/>
      <c r="AT187" s="189"/>
      <c r="AU187" s="117"/>
      <c r="AV187" s="189"/>
      <c r="AW187" s="117"/>
      <c r="AX187" s="189"/>
      <c r="AY187" s="117"/>
      <c r="AZ187" s="189"/>
      <c r="BA187" s="117"/>
      <c r="BB187" s="189"/>
      <c r="BC187" s="117"/>
      <c r="BD187" s="189"/>
      <c r="BE187" s="117"/>
      <c r="BF187" s="189"/>
      <c r="BG187" s="131"/>
      <c r="BH187" s="105"/>
      <c r="BI187" s="105"/>
      <c r="BJ187" s="105"/>
      <c r="BK187" s="105"/>
      <c r="BL187" s="105"/>
      <c r="BM187" s="106" t="str">
        <f t="shared" ref="BM187" si="444">IF(AND(B187="",BR187&gt;0),"Bitte den Namen der Schülerin/des Schülers erfassen!","")</f>
        <v/>
      </c>
      <c r="BN187" s="162"/>
      <c r="BO187" s="162">
        <f t="shared" ref="BO187" si="445">IF(OR(BM187&lt;&gt;"",BM189&lt;&gt;"",BM191&lt;&gt;"",BM193&lt;&gt;""),1,0)</f>
        <v>0</v>
      </c>
      <c r="BQ187" s="169"/>
      <c r="BR187" s="99">
        <f>SUMPRODUCT(($D$16:$BF$16=Haushaltsjahr)*(D187:BF187&lt;&gt;"")*(D193:BF193))</f>
        <v>0</v>
      </c>
      <c r="BS187" s="118">
        <f>SUMPRODUCT(($D$16:$BF$16=Haushaltsjahr)*(D187:BF187=$BS$17)*(D193:BF193))</f>
        <v>0</v>
      </c>
      <c r="BT187" s="99">
        <f>SUMPRODUCT(($D$16:$BF$16=Haushaltsjahr)*(D187:BF187=$BT$17)*(D193:BF193))</f>
        <v>0</v>
      </c>
      <c r="BU187" s="143">
        <f t="shared" ref="BU187" si="446">IF(BR187=0,0,ROUND(BS187/BR187,4))</f>
        <v>0</v>
      </c>
      <c r="BV187" s="99">
        <f t="shared" ref="BV187" si="447">IF(BY187="ja",0,IF(BU187&gt;=60%,BS187+BT187,BS187))</f>
        <v>0</v>
      </c>
      <c r="BX187" s="148" t="str">
        <f t="shared" ref="BX187" si="448">IF(SUMPRODUCT((D187:BF187=$BS$17)*(D189:BF189="")*($D$16:$BF$16&lt;&gt;0))&gt;0,"ja",
IF(SUMPRODUCT((D187:BF187=$BT$17)*(D189:BF189="")*($D$16:$BF$16&lt;&gt;0))&gt;0,"ja","nein"))</f>
        <v>nein</v>
      </c>
      <c r="BY187" s="148" t="str">
        <f t="shared" ref="BY187" si="449">IF(SUMPRODUCT((D187:BF187=$BS$17)*(D191:BF191="")*($D$16:$BF$16&lt;&gt;0))&gt;0,"ja",
IF(SUMPRODUCT((D187:BF187=$BT$17)*(D191:BF191="")*($D$16:$BF$16&lt;&gt;0))&gt;0,"ja","nein"))</f>
        <v>nein</v>
      </c>
      <c r="CA187" s="149" t="str">
        <f>IF(CB187=FALSE,"",COUNTIFS($CB$19:CB187,"&lt;&gt;",$CB$19:CB187,"&lt;&gt;falsch"))</f>
        <v/>
      </c>
      <c r="CB187" s="149" t="b">
        <f t="shared" ref="CB187" si="450">IF(BR189&gt;0,B187,FALSE)</f>
        <v>0</v>
      </c>
      <c r="CD187" s="205" t="s">
        <v>98</v>
      </c>
      <c r="CE187" s="99"/>
      <c r="CF187" s="118">
        <f t="shared" ref="CF187:DG187" si="451">IF(CF$17="",0,SUMPRODUCT(($D187:$BF187&lt;&gt;"")*($D193:$BF193)*($D$17:$BF$17=CF$17)))</f>
        <v>0</v>
      </c>
      <c r="CG187" s="118">
        <f t="shared" si="451"/>
        <v>0</v>
      </c>
      <c r="CH187" s="118">
        <f t="shared" si="451"/>
        <v>0</v>
      </c>
      <c r="CI187" s="118">
        <f t="shared" si="451"/>
        <v>0</v>
      </c>
      <c r="CJ187" s="118">
        <f t="shared" si="451"/>
        <v>0</v>
      </c>
      <c r="CK187" s="118">
        <f t="shared" si="451"/>
        <v>0</v>
      </c>
      <c r="CL187" s="118">
        <f t="shared" si="451"/>
        <v>0</v>
      </c>
      <c r="CM187" s="118">
        <f t="shared" si="451"/>
        <v>0</v>
      </c>
      <c r="CN187" s="118">
        <f t="shared" si="451"/>
        <v>0</v>
      </c>
      <c r="CO187" s="118">
        <f t="shared" si="451"/>
        <v>0</v>
      </c>
      <c r="CP187" s="118">
        <f t="shared" si="451"/>
        <v>0</v>
      </c>
      <c r="CQ187" s="118">
        <f t="shared" si="451"/>
        <v>0</v>
      </c>
      <c r="CR187" s="118">
        <f t="shared" si="451"/>
        <v>0</v>
      </c>
      <c r="CS187" s="118">
        <f t="shared" si="451"/>
        <v>0</v>
      </c>
      <c r="CT187" s="118">
        <f t="shared" si="451"/>
        <v>0</v>
      </c>
      <c r="CU187" s="118">
        <f t="shared" si="451"/>
        <v>0</v>
      </c>
      <c r="CV187" s="118">
        <f t="shared" si="451"/>
        <v>0</v>
      </c>
      <c r="CW187" s="118">
        <f t="shared" si="451"/>
        <v>0</v>
      </c>
      <c r="CX187" s="118">
        <f t="shared" si="451"/>
        <v>0</v>
      </c>
      <c r="CY187" s="118">
        <f t="shared" si="451"/>
        <v>0</v>
      </c>
      <c r="CZ187" s="118">
        <f t="shared" si="451"/>
        <v>0</v>
      </c>
      <c r="DA187" s="118">
        <f t="shared" si="451"/>
        <v>0</v>
      </c>
      <c r="DB187" s="118">
        <f t="shared" si="451"/>
        <v>0</v>
      </c>
      <c r="DC187" s="118">
        <f t="shared" si="451"/>
        <v>0</v>
      </c>
      <c r="DD187" s="118">
        <f t="shared" si="451"/>
        <v>0</v>
      </c>
      <c r="DE187" s="118">
        <f t="shared" si="451"/>
        <v>0</v>
      </c>
      <c r="DF187" s="118">
        <f t="shared" si="451"/>
        <v>0</v>
      </c>
      <c r="DG187" s="118">
        <f t="shared" si="451"/>
        <v>0</v>
      </c>
    </row>
    <row r="188" spans="1:111" ht="2.15" customHeight="1" x14ac:dyDescent="0.25">
      <c r="A188" s="30"/>
      <c r="B188" s="131"/>
      <c r="C188" s="215"/>
      <c r="D188" s="217"/>
      <c r="E188" s="218"/>
      <c r="F188" s="217"/>
      <c r="G188" s="218"/>
      <c r="H188" s="217"/>
      <c r="I188" s="218"/>
      <c r="J188" s="217"/>
      <c r="K188" s="218"/>
      <c r="L188" s="217"/>
      <c r="M188" s="218"/>
      <c r="N188" s="217"/>
      <c r="O188" s="218"/>
      <c r="P188" s="217"/>
      <c r="Q188" s="218"/>
      <c r="R188" s="217"/>
      <c r="S188" s="218"/>
      <c r="T188" s="217"/>
      <c r="U188" s="218"/>
      <c r="V188" s="217"/>
      <c r="W188" s="218"/>
      <c r="X188" s="217"/>
      <c r="Y188" s="218"/>
      <c r="Z188" s="217"/>
      <c r="AA188" s="218"/>
      <c r="AB188" s="217"/>
      <c r="AC188" s="218"/>
      <c r="AD188" s="217"/>
      <c r="AE188" s="218"/>
      <c r="AF188" s="217"/>
      <c r="AG188" s="218"/>
      <c r="AH188" s="217"/>
      <c r="AI188" s="218"/>
      <c r="AJ188" s="217"/>
      <c r="AK188" s="218"/>
      <c r="AL188" s="217"/>
      <c r="AM188" s="218"/>
      <c r="AN188" s="217"/>
      <c r="AO188" s="218"/>
      <c r="AP188" s="217"/>
      <c r="AQ188" s="218"/>
      <c r="AR188" s="217"/>
      <c r="AS188" s="218"/>
      <c r="AT188" s="217"/>
      <c r="AU188" s="218"/>
      <c r="AV188" s="217"/>
      <c r="AW188" s="218"/>
      <c r="AX188" s="217"/>
      <c r="AY188" s="218"/>
      <c r="AZ188" s="217"/>
      <c r="BA188" s="218"/>
      <c r="BB188" s="217"/>
      <c r="BC188" s="218"/>
      <c r="BD188" s="217"/>
      <c r="BE188" s="218"/>
      <c r="BF188" s="217"/>
      <c r="BG188" s="216"/>
      <c r="BH188" s="132"/>
      <c r="BI188" s="132"/>
      <c r="BJ188" s="132"/>
      <c r="BK188" s="132"/>
      <c r="BL188" s="132"/>
      <c r="BM188" s="106"/>
      <c r="BN188" s="162"/>
      <c r="BO188" s="162">
        <f t="shared" ref="BO188" si="452">BO187</f>
        <v>0</v>
      </c>
      <c r="BQ188" s="169"/>
      <c r="BR188" s="99"/>
      <c r="BS188" s="118"/>
      <c r="BT188" s="99"/>
      <c r="BU188" s="143"/>
      <c r="BV188" s="99"/>
      <c r="BX188" s="148"/>
      <c r="BY188" s="148"/>
      <c r="CA188" s="149"/>
      <c r="CB188" s="149"/>
      <c r="CD188" s="205"/>
      <c r="CE188" s="99"/>
      <c r="CF188" s="118"/>
      <c r="CG188" s="118"/>
      <c r="CH188" s="118"/>
      <c r="CI188" s="118"/>
      <c r="CJ188" s="118"/>
      <c r="CK188" s="118"/>
      <c r="CL188" s="118"/>
      <c r="CM188" s="118"/>
      <c r="CN188" s="118"/>
      <c r="CO188" s="118"/>
      <c r="CP188" s="118"/>
      <c r="CQ188" s="118"/>
      <c r="CR188" s="118"/>
      <c r="CS188" s="118"/>
      <c r="CT188" s="118"/>
      <c r="CU188" s="118"/>
      <c r="CV188" s="118"/>
      <c r="CW188" s="118"/>
      <c r="CX188" s="118"/>
      <c r="CY188" s="118"/>
      <c r="CZ188" s="118"/>
      <c r="DA188" s="118"/>
      <c r="DB188" s="118"/>
      <c r="DC188" s="118"/>
      <c r="DD188" s="118"/>
      <c r="DE188" s="118"/>
      <c r="DF188" s="118"/>
      <c r="DG188" s="118"/>
    </row>
    <row r="189" spans="1:111" ht="18" customHeight="1" x14ac:dyDescent="0.25">
      <c r="A189" s="30"/>
      <c r="B189" s="131"/>
      <c r="C189" s="215"/>
      <c r="D189" s="190"/>
      <c r="E189" s="131"/>
      <c r="F189" s="190"/>
      <c r="G189" s="131"/>
      <c r="H189" s="190"/>
      <c r="I189" s="131"/>
      <c r="J189" s="190"/>
      <c r="K189" s="131"/>
      <c r="L189" s="190"/>
      <c r="M189" s="131"/>
      <c r="N189" s="190"/>
      <c r="O189" s="131"/>
      <c r="P189" s="190"/>
      <c r="Q189" s="131"/>
      <c r="R189" s="190"/>
      <c r="S189" s="131"/>
      <c r="T189" s="190"/>
      <c r="U189" s="131"/>
      <c r="V189" s="190"/>
      <c r="W189" s="131"/>
      <c r="X189" s="190"/>
      <c r="Y189" s="131"/>
      <c r="Z189" s="190"/>
      <c r="AA189" s="131"/>
      <c r="AB189" s="190"/>
      <c r="AC189" s="131"/>
      <c r="AD189" s="190"/>
      <c r="AE189" s="131"/>
      <c r="AF189" s="190"/>
      <c r="AG189" s="131"/>
      <c r="AH189" s="190"/>
      <c r="AI189" s="131"/>
      <c r="AJ189" s="190"/>
      <c r="AK189" s="131"/>
      <c r="AL189" s="190"/>
      <c r="AM189" s="131"/>
      <c r="AN189" s="190"/>
      <c r="AO189" s="131"/>
      <c r="AP189" s="190"/>
      <c r="AQ189" s="131"/>
      <c r="AR189" s="190"/>
      <c r="AS189" s="131"/>
      <c r="AT189" s="190"/>
      <c r="AU189" s="131"/>
      <c r="AV189" s="190"/>
      <c r="AW189" s="131"/>
      <c r="AX189" s="190"/>
      <c r="AY189" s="131"/>
      <c r="AZ189" s="190"/>
      <c r="BA189" s="131"/>
      <c r="BB189" s="190"/>
      <c r="BC189" s="131"/>
      <c r="BD189" s="190"/>
      <c r="BE189" s="131"/>
      <c r="BF189" s="190"/>
      <c r="BG189" s="131"/>
      <c r="BH189" s="132"/>
      <c r="BI189" s="132"/>
      <c r="BJ189" s="132"/>
      <c r="BK189" s="132"/>
      <c r="BL189" s="132"/>
      <c r="BM189" s="106" t="str">
        <f t="shared" ref="BM189" si="453">IF(BX187="ja","Es fehlen Angaben zum Maßnahmeort!","")</f>
        <v/>
      </c>
      <c r="BN189" s="162"/>
      <c r="BO189" s="162">
        <f t="shared" ref="BO189" si="454">BO187</f>
        <v>0</v>
      </c>
      <c r="BQ189" s="170" t="s">
        <v>73</v>
      </c>
      <c r="BR189" s="99">
        <f>SUMPRODUCT(($D$16:$BF$16=Haushaltsjahr)*(D187:BF187&lt;&gt;"")*(D189:BF189=BQ189)*(D193:BF193))</f>
        <v>0</v>
      </c>
      <c r="BS189" s="118">
        <f>SUMPRODUCT(($D$16:$BF$16=Haushaltsjahr)*(D187:BF187=$BS$17)*(D189:BF189=BQ189)*(D193:BF193))</f>
        <v>0</v>
      </c>
      <c r="BT189" s="99">
        <f>SUMPRODUCT(($D$16:$BF$16=Haushaltsjahr)*(D187:BF187=$BT$17)*(D189:BF189=BQ189)*(D193:BF193))</f>
        <v>0</v>
      </c>
      <c r="BU189" s="143"/>
      <c r="BV189" s="99">
        <f t="shared" ref="BV189" si="455">IF(OR(BY187="ja",BX187="ja"),0,IF(BU187&gt;=60%,BS189+BT189,BS189))</f>
        <v>0</v>
      </c>
      <c r="BX189" s="148"/>
      <c r="BY189" s="148"/>
      <c r="CA189" s="149" t="str">
        <f>IF(CB189=FALSE,"",COUNTIFS($CB$19:CB189,"&lt;&gt;",$CB$19:CB189,"&lt;&gt;falsch"))</f>
        <v/>
      </c>
      <c r="CB189" s="149"/>
      <c r="CD189" s="205" t="s">
        <v>99</v>
      </c>
      <c r="CE189" s="99">
        <f>IF(Gesamtstunden=0,0,IF(SUM(CF189:DG189)&gt;0,1,IF(AND(BR187&gt;0,Gesamtstunden&lt;BR187),1,0)))</f>
        <v>0</v>
      </c>
      <c r="CF189" s="206">
        <f t="shared" ref="CF189:DG189" si="456">IF(CF$17="",0,IF(CF187&gt;CF$16,1,0))</f>
        <v>0</v>
      </c>
      <c r="CG189" s="206">
        <f t="shared" si="456"/>
        <v>0</v>
      </c>
      <c r="CH189" s="206">
        <f t="shared" si="456"/>
        <v>0</v>
      </c>
      <c r="CI189" s="206">
        <f t="shared" si="456"/>
        <v>0</v>
      </c>
      <c r="CJ189" s="206">
        <f t="shared" si="456"/>
        <v>0</v>
      </c>
      <c r="CK189" s="206">
        <f t="shared" si="456"/>
        <v>0</v>
      </c>
      <c r="CL189" s="206">
        <f t="shared" si="456"/>
        <v>0</v>
      </c>
      <c r="CM189" s="206">
        <f t="shared" si="456"/>
        <v>0</v>
      </c>
      <c r="CN189" s="206">
        <f t="shared" si="456"/>
        <v>0</v>
      </c>
      <c r="CO189" s="206">
        <f t="shared" si="456"/>
        <v>0</v>
      </c>
      <c r="CP189" s="206">
        <f t="shared" si="456"/>
        <v>0</v>
      </c>
      <c r="CQ189" s="206">
        <f t="shared" si="456"/>
        <v>0</v>
      </c>
      <c r="CR189" s="206">
        <f t="shared" si="456"/>
        <v>0</v>
      </c>
      <c r="CS189" s="206">
        <f t="shared" si="456"/>
        <v>0</v>
      </c>
      <c r="CT189" s="206">
        <f t="shared" si="456"/>
        <v>0</v>
      </c>
      <c r="CU189" s="206">
        <f t="shared" si="456"/>
        <v>0</v>
      </c>
      <c r="CV189" s="206">
        <f t="shared" si="456"/>
        <v>0</v>
      </c>
      <c r="CW189" s="206">
        <f t="shared" si="456"/>
        <v>0</v>
      </c>
      <c r="CX189" s="206">
        <f t="shared" si="456"/>
        <v>0</v>
      </c>
      <c r="CY189" s="206">
        <f t="shared" si="456"/>
        <v>0</v>
      </c>
      <c r="CZ189" s="206">
        <f t="shared" si="456"/>
        <v>0</v>
      </c>
      <c r="DA189" s="206">
        <f t="shared" si="456"/>
        <v>0</v>
      </c>
      <c r="DB189" s="206">
        <f t="shared" si="456"/>
        <v>0</v>
      </c>
      <c r="DC189" s="206">
        <f t="shared" si="456"/>
        <v>0</v>
      </c>
      <c r="DD189" s="206">
        <f t="shared" si="456"/>
        <v>0</v>
      </c>
      <c r="DE189" s="206">
        <f t="shared" si="456"/>
        <v>0</v>
      </c>
      <c r="DF189" s="206">
        <f t="shared" si="456"/>
        <v>0</v>
      </c>
      <c r="DG189" s="206">
        <f t="shared" si="456"/>
        <v>0</v>
      </c>
    </row>
    <row r="190" spans="1:111" ht="2.15" customHeight="1" x14ac:dyDescent="0.25">
      <c r="A190" s="30"/>
      <c r="B190" s="131"/>
      <c r="C190" s="215"/>
      <c r="D190" s="217"/>
      <c r="E190" s="218"/>
      <c r="F190" s="217"/>
      <c r="G190" s="218"/>
      <c r="H190" s="217"/>
      <c r="I190" s="218"/>
      <c r="J190" s="217"/>
      <c r="K190" s="218"/>
      <c r="L190" s="217"/>
      <c r="M190" s="218"/>
      <c r="N190" s="217"/>
      <c r="O190" s="218"/>
      <c r="P190" s="217"/>
      <c r="Q190" s="218"/>
      <c r="R190" s="217"/>
      <c r="S190" s="218"/>
      <c r="T190" s="217"/>
      <c r="U190" s="218"/>
      <c r="V190" s="217"/>
      <c r="W190" s="218"/>
      <c r="X190" s="217"/>
      <c r="Y190" s="218"/>
      <c r="Z190" s="217"/>
      <c r="AA190" s="218"/>
      <c r="AB190" s="217"/>
      <c r="AC190" s="218"/>
      <c r="AD190" s="217"/>
      <c r="AE190" s="218"/>
      <c r="AF190" s="217"/>
      <c r="AG190" s="218"/>
      <c r="AH190" s="217"/>
      <c r="AI190" s="218"/>
      <c r="AJ190" s="217"/>
      <c r="AK190" s="218"/>
      <c r="AL190" s="217"/>
      <c r="AM190" s="218"/>
      <c r="AN190" s="217"/>
      <c r="AO190" s="218"/>
      <c r="AP190" s="217"/>
      <c r="AQ190" s="218"/>
      <c r="AR190" s="217"/>
      <c r="AS190" s="218"/>
      <c r="AT190" s="217"/>
      <c r="AU190" s="218"/>
      <c r="AV190" s="217"/>
      <c r="AW190" s="218"/>
      <c r="AX190" s="217"/>
      <c r="AY190" s="218"/>
      <c r="AZ190" s="217"/>
      <c r="BA190" s="218"/>
      <c r="BB190" s="217"/>
      <c r="BC190" s="218"/>
      <c r="BD190" s="217"/>
      <c r="BE190" s="218"/>
      <c r="BF190" s="217"/>
      <c r="BG190" s="216"/>
      <c r="BH190" s="132"/>
      <c r="BI190" s="132"/>
      <c r="BJ190" s="132"/>
      <c r="BK190" s="132"/>
      <c r="BL190" s="132"/>
      <c r="BM190" s="106"/>
      <c r="BN190" s="162"/>
      <c r="BO190" s="162">
        <f t="shared" ref="BO190" si="457">BO187</f>
        <v>0</v>
      </c>
      <c r="BQ190" s="170"/>
      <c r="BR190" s="99"/>
      <c r="BS190" s="118"/>
      <c r="BT190" s="99"/>
      <c r="BU190" s="143"/>
      <c r="BV190" s="99"/>
      <c r="BX190" s="148"/>
      <c r="BY190" s="148"/>
      <c r="CA190" s="149"/>
      <c r="CB190" s="149"/>
      <c r="CD190" s="205"/>
      <c r="CE190" s="99"/>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row>
    <row r="191" spans="1:111" ht="18" customHeight="1" x14ac:dyDescent="0.25">
      <c r="A191" s="30"/>
      <c r="B191" s="119"/>
      <c r="C191" s="215"/>
      <c r="D191" s="190"/>
      <c r="E191" s="131"/>
      <c r="F191" s="190"/>
      <c r="G191" s="131"/>
      <c r="H191" s="190"/>
      <c r="I191" s="131"/>
      <c r="J191" s="190"/>
      <c r="K191" s="131"/>
      <c r="L191" s="190"/>
      <c r="M191" s="131"/>
      <c r="N191" s="190"/>
      <c r="O191" s="131"/>
      <c r="P191" s="190"/>
      <c r="Q191" s="131"/>
      <c r="R191" s="190"/>
      <c r="S191" s="131"/>
      <c r="T191" s="190"/>
      <c r="U191" s="131"/>
      <c r="V191" s="190"/>
      <c r="W191" s="131"/>
      <c r="X191" s="190"/>
      <c r="Y191" s="131"/>
      <c r="Z191" s="190"/>
      <c r="AA191" s="131"/>
      <c r="AB191" s="190"/>
      <c r="AC191" s="131"/>
      <c r="AD191" s="190"/>
      <c r="AE191" s="131"/>
      <c r="AF191" s="190"/>
      <c r="AG191" s="131"/>
      <c r="AH191" s="190"/>
      <c r="AI191" s="131"/>
      <c r="AJ191" s="190"/>
      <c r="AK191" s="131"/>
      <c r="AL191" s="190"/>
      <c r="AM191" s="131"/>
      <c r="AN191" s="190"/>
      <c r="AO191" s="131"/>
      <c r="AP191" s="190"/>
      <c r="AQ191" s="131"/>
      <c r="AR191" s="190"/>
      <c r="AS191" s="131"/>
      <c r="AT191" s="190"/>
      <c r="AU191" s="131"/>
      <c r="AV191" s="190"/>
      <c r="AW191" s="131"/>
      <c r="AX191" s="190"/>
      <c r="AY191" s="131"/>
      <c r="AZ191" s="190"/>
      <c r="BA191" s="131"/>
      <c r="BB191" s="190"/>
      <c r="BC191" s="131"/>
      <c r="BD191" s="190"/>
      <c r="BE191" s="131"/>
      <c r="BF191" s="190"/>
      <c r="BG191" s="131"/>
      <c r="BH191" s="104" t="str">
        <f>IF(OR(Gesamtstunden=0,SUM($D$16:$BF$16)=0,B187=""),"",BR187)</f>
        <v/>
      </c>
      <c r="BI191" s="104" t="str">
        <f>IF(OR(Gesamtstunden=0,SUM($D$16:$BF$16)=0,B187=""),"",BS187)</f>
        <v/>
      </c>
      <c r="BJ191" s="108" t="str">
        <f t="shared" ref="BJ191" si="458">IF(BH191="","",IF(BH191=0,0,BU187))</f>
        <v/>
      </c>
      <c r="BK191" s="104" t="str">
        <f>IF(OR(Gesamtstunden=0,SUM($D$16:$BF$16)=0,B187=""),"",BV187)</f>
        <v/>
      </c>
      <c r="BL191" s="104" t="str">
        <f>IF(OR(Gesamtstunden=0,SUM($D$16:$BF$16)=0,B187=""),"",BV189)</f>
        <v/>
      </c>
      <c r="BM191" s="106" t="str">
        <f t="shared" ref="BM191" si="459">IF(BY187="ja","Es fehlen Angaben zum Berufsfeld!","")</f>
        <v/>
      </c>
      <c r="BN191" s="162"/>
      <c r="BO191" s="162">
        <f t="shared" ref="BO191" si="460">BO187</f>
        <v>0</v>
      </c>
      <c r="BQ191" s="169"/>
      <c r="BR191" s="99"/>
      <c r="BS191" s="118"/>
      <c r="BT191" s="99"/>
      <c r="BU191" s="143"/>
      <c r="BV191" s="99"/>
      <c r="BX191" s="148"/>
      <c r="BY191" s="148"/>
      <c r="CA191" s="149" t="str">
        <f>IF(CB191=FALSE,"",COUNTIFS($CB$19:CB191,"&lt;&gt;",$CB$19:CB191,"&lt;&gt;falsch"))</f>
        <v/>
      </c>
      <c r="CB191" s="149"/>
      <c r="CD191" s="205" t="s">
        <v>100</v>
      </c>
      <c r="CE191" s="99">
        <f>IF(Gesamtstunden=0,0,IF(SUM(CF191:DG191)&gt;0,1,IF(AND(BR187&gt;0,Gesamtstunden&gt;BR187),1,0)))</f>
        <v>0</v>
      </c>
      <c r="CF191" s="206">
        <f t="shared" ref="CF191:DG191" si="461">IF(OR($B187="",CF$17=""),0,IF(CF187&lt;CF$16,1,0))</f>
        <v>0</v>
      </c>
      <c r="CG191" s="206">
        <f t="shared" si="461"/>
        <v>0</v>
      </c>
      <c r="CH191" s="206">
        <f t="shared" si="461"/>
        <v>0</v>
      </c>
      <c r="CI191" s="206">
        <f t="shared" si="461"/>
        <v>0</v>
      </c>
      <c r="CJ191" s="206">
        <f t="shared" si="461"/>
        <v>0</v>
      </c>
      <c r="CK191" s="206">
        <f t="shared" si="461"/>
        <v>0</v>
      </c>
      <c r="CL191" s="206">
        <f t="shared" si="461"/>
        <v>0</v>
      </c>
      <c r="CM191" s="206">
        <f t="shared" si="461"/>
        <v>0</v>
      </c>
      <c r="CN191" s="206">
        <f t="shared" si="461"/>
        <v>0</v>
      </c>
      <c r="CO191" s="206">
        <f t="shared" si="461"/>
        <v>0</v>
      </c>
      <c r="CP191" s="206">
        <f t="shared" si="461"/>
        <v>0</v>
      </c>
      <c r="CQ191" s="206">
        <f t="shared" si="461"/>
        <v>0</v>
      </c>
      <c r="CR191" s="206">
        <f t="shared" si="461"/>
        <v>0</v>
      </c>
      <c r="CS191" s="206">
        <f t="shared" si="461"/>
        <v>0</v>
      </c>
      <c r="CT191" s="206">
        <f t="shared" si="461"/>
        <v>0</v>
      </c>
      <c r="CU191" s="206">
        <f t="shared" si="461"/>
        <v>0</v>
      </c>
      <c r="CV191" s="206">
        <f t="shared" si="461"/>
        <v>0</v>
      </c>
      <c r="CW191" s="206">
        <f t="shared" si="461"/>
        <v>0</v>
      </c>
      <c r="CX191" s="206">
        <f t="shared" si="461"/>
        <v>0</v>
      </c>
      <c r="CY191" s="206">
        <f t="shared" si="461"/>
        <v>0</v>
      </c>
      <c r="CZ191" s="206">
        <f t="shared" si="461"/>
        <v>0</v>
      </c>
      <c r="DA191" s="206">
        <f t="shared" si="461"/>
        <v>0</v>
      </c>
      <c r="DB191" s="206">
        <f t="shared" si="461"/>
        <v>0</v>
      </c>
      <c r="DC191" s="206">
        <f t="shared" si="461"/>
        <v>0</v>
      </c>
      <c r="DD191" s="206">
        <f t="shared" si="461"/>
        <v>0</v>
      </c>
      <c r="DE191" s="206">
        <f t="shared" si="461"/>
        <v>0</v>
      </c>
      <c r="DF191" s="206">
        <f t="shared" si="461"/>
        <v>0</v>
      </c>
      <c r="DG191" s="206">
        <f t="shared" si="461"/>
        <v>0</v>
      </c>
    </row>
    <row r="192" spans="1:111" ht="2.15" customHeight="1" x14ac:dyDescent="0.25">
      <c r="A192" s="30"/>
      <c r="B192" s="119"/>
      <c r="C192" s="215"/>
      <c r="D192" s="217"/>
      <c r="E192" s="218"/>
      <c r="F192" s="217"/>
      <c r="G192" s="218"/>
      <c r="H192" s="217"/>
      <c r="I192" s="218"/>
      <c r="J192" s="217"/>
      <c r="K192" s="218"/>
      <c r="L192" s="217"/>
      <c r="M192" s="218"/>
      <c r="N192" s="217"/>
      <c r="O192" s="218"/>
      <c r="P192" s="217"/>
      <c r="Q192" s="218"/>
      <c r="R192" s="217"/>
      <c r="S192" s="218"/>
      <c r="T192" s="217"/>
      <c r="U192" s="218"/>
      <c r="V192" s="217"/>
      <c r="W192" s="218"/>
      <c r="X192" s="217"/>
      <c r="Y192" s="218"/>
      <c r="Z192" s="217"/>
      <c r="AA192" s="218"/>
      <c r="AB192" s="217"/>
      <c r="AC192" s="218"/>
      <c r="AD192" s="217"/>
      <c r="AE192" s="218"/>
      <c r="AF192" s="217"/>
      <c r="AG192" s="218"/>
      <c r="AH192" s="217"/>
      <c r="AI192" s="218"/>
      <c r="AJ192" s="217"/>
      <c r="AK192" s="218"/>
      <c r="AL192" s="217"/>
      <c r="AM192" s="218"/>
      <c r="AN192" s="217"/>
      <c r="AO192" s="218"/>
      <c r="AP192" s="217"/>
      <c r="AQ192" s="218"/>
      <c r="AR192" s="217"/>
      <c r="AS192" s="218"/>
      <c r="AT192" s="217"/>
      <c r="AU192" s="218"/>
      <c r="AV192" s="217"/>
      <c r="AW192" s="218"/>
      <c r="AX192" s="217"/>
      <c r="AY192" s="218"/>
      <c r="AZ192" s="217"/>
      <c r="BA192" s="218"/>
      <c r="BB192" s="217"/>
      <c r="BC192" s="218"/>
      <c r="BD192" s="217"/>
      <c r="BE192" s="218"/>
      <c r="BF192" s="217"/>
      <c r="BG192" s="216"/>
      <c r="BH192" s="104"/>
      <c r="BI192" s="104"/>
      <c r="BJ192" s="108"/>
      <c r="BK192" s="104"/>
      <c r="BL192" s="104"/>
      <c r="BM192" s="106"/>
      <c r="BN192" s="162"/>
      <c r="BO192" s="162">
        <f t="shared" ref="BO192" si="462">BO187</f>
        <v>0</v>
      </c>
      <c r="BQ192" s="169"/>
      <c r="BR192" s="99"/>
      <c r="BS192" s="118"/>
      <c r="BT192" s="99"/>
      <c r="BU192" s="143"/>
      <c r="BV192" s="99"/>
      <c r="BX192" s="148"/>
      <c r="BY192" s="148"/>
      <c r="CA192" s="149"/>
      <c r="CB192" s="149"/>
      <c r="CD192" s="205"/>
      <c r="CE192" s="99"/>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row>
    <row r="193" spans="1:111" ht="18" customHeight="1" x14ac:dyDescent="0.25">
      <c r="A193" s="31"/>
      <c r="B193" s="114"/>
      <c r="C193" s="215"/>
      <c r="D193" s="191"/>
      <c r="E193" s="219"/>
      <c r="F193" s="191"/>
      <c r="G193" s="219"/>
      <c r="H193" s="191"/>
      <c r="I193" s="219"/>
      <c r="J193" s="191"/>
      <c r="K193" s="219"/>
      <c r="L193" s="191"/>
      <c r="M193" s="219"/>
      <c r="N193" s="191"/>
      <c r="O193" s="219"/>
      <c r="P193" s="191"/>
      <c r="Q193" s="219"/>
      <c r="R193" s="191"/>
      <c r="S193" s="219"/>
      <c r="T193" s="191"/>
      <c r="U193" s="219"/>
      <c r="V193" s="191"/>
      <c r="W193" s="219"/>
      <c r="X193" s="191"/>
      <c r="Y193" s="219"/>
      <c r="Z193" s="191"/>
      <c r="AA193" s="219"/>
      <c r="AB193" s="191"/>
      <c r="AC193" s="219"/>
      <c r="AD193" s="191"/>
      <c r="AE193" s="219"/>
      <c r="AF193" s="191"/>
      <c r="AG193" s="219"/>
      <c r="AH193" s="191"/>
      <c r="AI193" s="219"/>
      <c r="AJ193" s="191"/>
      <c r="AK193" s="219"/>
      <c r="AL193" s="191"/>
      <c r="AM193" s="219"/>
      <c r="AN193" s="191"/>
      <c r="AO193" s="219"/>
      <c r="AP193" s="191"/>
      <c r="AQ193" s="219"/>
      <c r="AR193" s="191"/>
      <c r="AS193" s="219"/>
      <c r="AT193" s="191"/>
      <c r="AU193" s="219"/>
      <c r="AV193" s="191"/>
      <c r="AW193" s="219"/>
      <c r="AX193" s="191"/>
      <c r="AY193" s="219"/>
      <c r="AZ193" s="191"/>
      <c r="BA193" s="219"/>
      <c r="BB193" s="191"/>
      <c r="BC193" s="219"/>
      <c r="BD193" s="191"/>
      <c r="BE193" s="219"/>
      <c r="BF193" s="191"/>
      <c r="BG193" s="131"/>
      <c r="BH193" s="115"/>
      <c r="BI193" s="115"/>
      <c r="BJ193" s="116"/>
      <c r="BK193" s="115"/>
      <c r="BL193" s="115"/>
      <c r="BM193" s="141" t="str">
        <f t="shared" ref="BM193" si="463">IF(AND(CE189=1,CE191=0),"Bitte die max. Anzahl an Gesamtstunden bzw. Stunden pro Tag beachten!",IF(AND(CE189=0,CE191=1),"Es fehlen Angaben zu den Kursstunden!",IF(AND(CE189=1,CE191=1),"Bitte die max. Anzahl an Stunden pro Tag beachten!","")))</f>
        <v/>
      </c>
      <c r="BN193" s="162" t="str">
        <f t="shared" ref="BN193" si="464">IF(B187&lt;&gt;"",1,"")</f>
        <v/>
      </c>
      <c r="BO193" s="162">
        <f t="shared" ref="BO193" si="465">BO187</f>
        <v>0</v>
      </c>
      <c r="BQ193" s="169"/>
      <c r="BR193" s="99"/>
      <c r="BS193" s="118"/>
      <c r="BT193" s="99"/>
      <c r="BU193" s="143"/>
      <c r="BV193" s="99"/>
      <c r="BX193" s="147"/>
      <c r="BY193" s="147"/>
      <c r="CA193" s="149" t="str">
        <f>IF(CB193=FALSE,"",COUNTIFS($CB$19:CB193,"&lt;&gt;",$CB$19:CB193,"&lt;&gt;falsch"))</f>
        <v/>
      </c>
      <c r="CB193" s="149"/>
      <c r="CD193" s="205"/>
      <c r="CE193" s="99"/>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row>
    <row r="194" spans="1:111" ht="5.15" customHeight="1" x14ac:dyDescent="0.25">
      <c r="B194" s="221"/>
      <c r="C194" s="218"/>
      <c r="BN194" s="163"/>
      <c r="BO194" s="162"/>
      <c r="BQ194" s="169"/>
      <c r="BR194" s="99"/>
      <c r="BS194" s="118"/>
      <c r="BT194" s="99"/>
      <c r="BU194" s="143"/>
      <c r="BV194" s="99"/>
      <c r="BX194" s="146"/>
      <c r="BY194" s="146"/>
      <c r="CA194" s="149" t="str">
        <f>IF(CB194=FALSE,"",COUNTIFS($CB$19:CB194,"&lt;&gt;",$CB$19:CB194,"&lt;&gt;falsch"))</f>
        <v/>
      </c>
      <c r="CB194" s="149"/>
      <c r="CD194" s="205"/>
      <c r="CE194" s="99"/>
      <c r="CF194" s="206"/>
      <c r="CG194" s="206"/>
      <c r="CH194" s="206"/>
      <c r="CI194" s="206"/>
      <c r="CJ194" s="206"/>
      <c r="CK194" s="206"/>
      <c r="CL194" s="206"/>
      <c r="CM194" s="206"/>
      <c r="CN194" s="206"/>
      <c r="CO194" s="206"/>
      <c r="CP194" s="206"/>
      <c r="CQ194" s="206"/>
      <c r="CR194" s="206"/>
      <c r="CS194" s="206"/>
      <c r="CT194" s="206"/>
      <c r="CU194" s="206"/>
      <c r="CV194" s="206"/>
      <c r="CW194" s="206"/>
      <c r="CX194" s="206"/>
      <c r="CY194" s="206"/>
      <c r="CZ194" s="206"/>
      <c r="DA194" s="206"/>
      <c r="DB194" s="206"/>
      <c r="DC194" s="206"/>
      <c r="DD194" s="206"/>
      <c r="DE194" s="206"/>
      <c r="DF194" s="206"/>
      <c r="DG194" s="206"/>
    </row>
    <row r="195" spans="1:111" ht="18" customHeight="1" x14ac:dyDescent="0.25">
      <c r="A195" s="29">
        <v>23</v>
      </c>
      <c r="B195" s="117" t="str">
        <f>VLOOKUP(A195,'Kopierhilfe TN-Daten'!$A$2:$D$31,4)</f>
        <v/>
      </c>
      <c r="C195" s="131"/>
      <c r="D195" s="189"/>
      <c r="E195" s="117"/>
      <c r="F195" s="189"/>
      <c r="G195" s="117"/>
      <c r="H195" s="189"/>
      <c r="I195" s="117"/>
      <c r="J195" s="189"/>
      <c r="K195" s="117"/>
      <c r="L195" s="189"/>
      <c r="M195" s="117"/>
      <c r="N195" s="189"/>
      <c r="O195" s="117"/>
      <c r="P195" s="189"/>
      <c r="Q195" s="117"/>
      <c r="R195" s="189"/>
      <c r="S195" s="117"/>
      <c r="T195" s="189"/>
      <c r="U195" s="117"/>
      <c r="V195" s="189"/>
      <c r="W195" s="117"/>
      <c r="X195" s="189"/>
      <c r="Y195" s="117"/>
      <c r="Z195" s="189"/>
      <c r="AA195" s="117"/>
      <c r="AB195" s="189"/>
      <c r="AC195" s="117"/>
      <c r="AD195" s="189"/>
      <c r="AE195" s="117"/>
      <c r="AF195" s="189"/>
      <c r="AG195" s="117"/>
      <c r="AH195" s="189"/>
      <c r="AI195" s="117"/>
      <c r="AJ195" s="189"/>
      <c r="AK195" s="117"/>
      <c r="AL195" s="189"/>
      <c r="AM195" s="117"/>
      <c r="AN195" s="189"/>
      <c r="AO195" s="117"/>
      <c r="AP195" s="189"/>
      <c r="AQ195" s="117"/>
      <c r="AR195" s="189"/>
      <c r="AS195" s="117"/>
      <c r="AT195" s="189"/>
      <c r="AU195" s="117"/>
      <c r="AV195" s="189"/>
      <c r="AW195" s="117"/>
      <c r="AX195" s="189"/>
      <c r="AY195" s="117"/>
      <c r="AZ195" s="189"/>
      <c r="BA195" s="117"/>
      <c r="BB195" s="189"/>
      <c r="BC195" s="117"/>
      <c r="BD195" s="189"/>
      <c r="BE195" s="117"/>
      <c r="BF195" s="189"/>
      <c r="BG195" s="131"/>
      <c r="BH195" s="105"/>
      <c r="BI195" s="105"/>
      <c r="BJ195" s="105"/>
      <c r="BK195" s="105"/>
      <c r="BL195" s="105"/>
      <c r="BM195" s="106" t="str">
        <f t="shared" ref="BM195" si="466">IF(AND(B195="",BR195&gt;0),"Bitte den Namen der Schülerin/des Schülers erfassen!","")</f>
        <v/>
      </c>
      <c r="BN195" s="162"/>
      <c r="BO195" s="162">
        <f t="shared" ref="BO195" si="467">IF(OR(BM195&lt;&gt;"",BM197&lt;&gt;"",BM199&lt;&gt;"",BM201&lt;&gt;""),1,0)</f>
        <v>0</v>
      </c>
      <c r="BQ195" s="169"/>
      <c r="BR195" s="99">
        <f>SUMPRODUCT(($D$16:$BF$16=Haushaltsjahr)*(D195:BF195&lt;&gt;"")*(D201:BF201))</f>
        <v>0</v>
      </c>
      <c r="BS195" s="118">
        <f>SUMPRODUCT(($D$16:$BF$16=Haushaltsjahr)*(D195:BF195=$BS$17)*(D201:BF201))</f>
        <v>0</v>
      </c>
      <c r="BT195" s="99">
        <f>SUMPRODUCT(($D$16:$BF$16=Haushaltsjahr)*(D195:BF195=$BT$17)*(D201:BF201))</f>
        <v>0</v>
      </c>
      <c r="BU195" s="143">
        <f t="shared" ref="BU195" si="468">IF(BR195=0,0,ROUND(BS195/BR195,4))</f>
        <v>0</v>
      </c>
      <c r="BV195" s="99">
        <f t="shared" ref="BV195" si="469">IF(BY195="ja",0,IF(BU195&gt;=60%,BS195+BT195,BS195))</f>
        <v>0</v>
      </c>
      <c r="BX195" s="148" t="str">
        <f t="shared" ref="BX195" si="470">IF(SUMPRODUCT((D195:BF195=$BS$17)*(D197:BF197="")*($D$16:$BF$16&lt;&gt;0))&gt;0,"ja",
IF(SUMPRODUCT((D195:BF195=$BT$17)*(D197:BF197="")*($D$16:$BF$16&lt;&gt;0))&gt;0,"ja","nein"))</f>
        <v>nein</v>
      </c>
      <c r="BY195" s="148" t="str">
        <f t="shared" ref="BY195" si="471">IF(SUMPRODUCT((D195:BF195=$BS$17)*(D199:BF199="")*($D$16:$BF$16&lt;&gt;0))&gt;0,"ja",
IF(SUMPRODUCT((D195:BF195=$BT$17)*(D199:BF199="")*($D$16:$BF$16&lt;&gt;0))&gt;0,"ja","nein"))</f>
        <v>nein</v>
      </c>
      <c r="CA195" s="149" t="str">
        <f>IF(CB195=FALSE,"",COUNTIFS($CB$19:CB195,"&lt;&gt;",$CB$19:CB195,"&lt;&gt;falsch"))</f>
        <v/>
      </c>
      <c r="CB195" s="149" t="b">
        <f t="shared" ref="CB195" si="472">IF(BR197&gt;0,B195,FALSE)</f>
        <v>0</v>
      </c>
      <c r="CD195" s="205" t="s">
        <v>98</v>
      </c>
      <c r="CE195" s="99"/>
      <c r="CF195" s="118">
        <f t="shared" ref="CF195:DG195" si="473">IF(CF$17="",0,SUMPRODUCT(($D195:$BF195&lt;&gt;"")*($D201:$BF201)*($D$17:$BF$17=CF$17)))</f>
        <v>0</v>
      </c>
      <c r="CG195" s="118">
        <f t="shared" si="473"/>
        <v>0</v>
      </c>
      <c r="CH195" s="118">
        <f t="shared" si="473"/>
        <v>0</v>
      </c>
      <c r="CI195" s="118">
        <f t="shared" si="473"/>
        <v>0</v>
      </c>
      <c r="CJ195" s="118">
        <f t="shared" si="473"/>
        <v>0</v>
      </c>
      <c r="CK195" s="118">
        <f t="shared" si="473"/>
        <v>0</v>
      </c>
      <c r="CL195" s="118">
        <f t="shared" si="473"/>
        <v>0</v>
      </c>
      <c r="CM195" s="118">
        <f t="shared" si="473"/>
        <v>0</v>
      </c>
      <c r="CN195" s="118">
        <f t="shared" si="473"/>
        <v>0</v>
      </c>
      <c r="CO195" s="118">
        <f t="shared" si="473"/>
        <v>0</v>
      </c>
      <c r="CP195" s="118">
        <f t="shared" si="473"/>
        <v>0</v>
      </c>
      <c r="CQ195" s="118">
        <f t="shared" si="473"/>
        <v>0</v>
      </c>
      <c r="CR195" s="118">
        <f t="shared" si="473"/>
        <v>0</v>
      </c>
      <c r="CS195" s="118">
        <f t="shared" si="473"/>
        <v>0</v>
      </c>
      <c r="CT195" s="118">
        <f t="shared" si="473"/>
        <v>0</v>
      </c>
      <c r="CU195" s="118">
        <f t="shared" si="473"/>
        <v>0</v>
      </c>
      <c r="CV195" s="118">
        <f t="shared" si="473"/>
        <v>0</v>
      </c>
      <c r="CW195" s="118">
        <f t="shared" si="473"/>
        <v>0</v>
      </c>
      <c r="CX195" s="118">
        <f t="shared" si="473"/>
        <v>0</v>
      </c>
      <c r="CY195" s="118">
        <f t="shared" si="473"/>
        <v>0</v>
      </c>
      <c r="CZ195" s="118">
        <f t="shared" si="473"/>
        <v>0</v>
      </c>
      <c r="DA195" s="118">
        <f t="shared" si="473"/>
        <v>0</v>
      </c>
      <c r="DB195" s="118">
        <f t="shared" si="473"/>
        <v>0</v>
      </c>
      <c r="DC195" s="118">
        <f t="shared" si="473"/>
        <v>0</v>
      </c>
      <c r="DD195" s="118">
        <f t="shared" si="473"/>
        <v>0</v>
      </c>
      <c r="DE195" s="118">
        <f t="shared" si="473"/>
        <v>0</v>
      </c>
      <c r="DF195" s="118">
        <f t="shared" si="473"/>
        <v>0</v>
      </c>
      <c r="DG195" s="118">
        <f t="shared" si="473"/>
        <v>0</v>
      </c>
    </row>
    <row r="196" spans="1:111" ht="2.15" customHeight="1" x14ac:dyDescent="0.25">
      <c r="A196" s="30"/>
      <c r="B196" s="131"/>
      <c r="C196" s="215"/>
      <c r="D196" s="217"/>
      <c r="E196" s="218"/>
      <c r="F196" s="217"/>
      <c r="G196" s="218"/>
      <c r="H196" s="217"/>
      <c r="I196" s="218"/>
      <c r="J196" s="217"/>
      <c r="K196" s="218"/>
      <c r="L196" s="217"/>
      <c r="M196" s="218"/>
      <c r="N196" s="217"/>
      <c r="O196" s="218"/>
      <c r="P196" s="217"/>
      <c r="Q196" s="218"/>
      <c r="R196" s="217"/>
      <c r="S196" s="218"/>
      <c r="T196" s="217"/>
      <c r="U196" s="218"/>
      <c r="V196" s="217"/>
      <c r="W196" s="218"/>
      <c r="X196" s="217"/>
      <c r="Y196" s="218"/>
      <c r="Z196" s="217"/>
      <c r="AA196" s="218"/>
      <c r="AB196" s="217"/>
      <c r="AC196" s="218"/>
      <c r="AD196" s="217"/>
      <c r="AE196" s="218"/>
      <c r="AF196" s="217"/>
      <c r="AG196" s="218"/>
      <c r="AH196" s="217"/>
      <c r="AI196" s="218"/>
      <c r="AJ196" s="217"/>
      <c r="AK196" s="218"/>
      <c r="AL196" s="217"/>
      <c r="AM196" s="218"/>
      <c r="AN196" s="217"/>
      <c r="AO196" s="218"/>
      <c r="AP196" s="217"/>
      <c r="AQ196" s="218"/>
      <c r="AR196" s="217"/>
      <c r="AS196" s="218"/>
      <c r="AT196" s="217"/>
      <c r="AU196" s="218"/>
      <c r="AV196" s="217"/>
      <c r="AW196" s="218"/>
      <c r="AX196" s="217"/>
      <c r="AY196" s="218"/>
      <c r="AZ196" s="217"/>
      <c r="BA196" s="218"/>
      <c r="BB196" s="217"/>
      <c r="BC196" s="218"/>
      <c r="BD196" s="217"/>
      <c r="BE196" s="218"/>
      <c r="BF196" s="217"/>
      <c r="BG196" s="216"/>
      <c r="BH196" s="132"/>
      <c r="BI196" s="132"/>
      <c r="BJ196" s="132"/>
      <c r="BK196" s="132"/>
      <c r="BL196" s="132"/>
      <c r="BM196" s="106"/>
      <c r="BN196" s="162"/>
      <c r="BO196" s="162">
        <f t="shared" ref="BO196" si="474">BO195</f>
        <v>0</v>
      </c>
      <c r="BQ196" s="169"/>
      <c r="BR196" s="99"/>
      <c r="BS196" s="118"/>
      <c r="BT196" s="99"/>
      <c r="BU196" s="143"/>
      <c r="BV196" s="99"/>
      <c r="BX196" s="148"/>
      <c r="BY196" s="148"/>
      <c r="CA196" s="149"/>
      <c r="CB196" s="149"/>
      <c r="CD196" s="205"/>
      <c r="CE196" s="99"/>
      <c r="CF196" s="118"/>
      <c r="CG196" s="118"/>
      <c r="CH196" s="118"/>
      <c r="CI196" s="118"/>
      <c r="CJ196" s="118"/>
      <c r="CK196" s="118"/>
      <c r="CL196" s="118"/>
      <c r="CM196" s="118"/>
      <c r="CN196" s="118"/>
      <c r="CO196" s="118"/>
      <c r="CP196" s="118"/>
      <c r="CQ196" s="118"/>
      <c r="CR196" s="118"/>
      <c r="CS196" s="118"/>
      <c r="CT196" s="118"/>
      <c r="CU196" s="118"/>
      <c r="CV196" s="118"/>
      <c r="CW196" s="118"/>
      <c r="CX196" s="118"/>
      <c r="CY196" s="118"/>
      <c r="CZ196" s="118"/>
      <c r="DA196" s="118"/>
      <c r="DB196" s="118"/>
      <c r="DC196" s="118"/>
      <c r="DD196" s="118"/>
      <c r="DE196" s="118"/>
      <c r="DF196" s="118"/>
      <c r="DG196" s="118"/>
    </row>
    <row r="197" spans="1:111" ht="18" customHeight="1" x14ac:dyDescent="0.25">
      <c r="A197" s="30"/>
      <c r="B197" s="131"/>
      <c r="C197" s="215"/>
      <c r="D197" s="190"/>
      <c r="E197" s="131"/>
      <c r="F197" s="190"/>
      <c r="G197" s="131"/>
      <c r="H197" s="190"/>
      <c r="I197" s="131"/>
      <c r="J197" s="190"/>
      <c r="K197" s="131"/>
      <c r="L197" s="190"/>
      <c r="M197" s="131"/>
      <c r="N197" s="190"/>
      <c r="O197" s="131"/>
      <c r="P197" s="190"/>
      <c r="Q197" s="131"/>
      <c r="R197" s="190"/>
      <c r="S197" s="131"/>
      <c r="T197" s="190"/>
      <c r="U197" s="131"/>
      <c r="V197" s="190"/>
      <c r="W197" s="131"/>
      <c r="X197" s="190"/>
      <c r="Y197" s="131"/>
      <c r="Z197" s="190"/>
      <c r="AA197" s="131"/>
      <c r="AB197" s="190"/>
      <c r="AC197" s="131"/>
      <c r="AD197" s="190"/>
      <c r="AE197" s="131"/>
      <c r="AF197" s="190"/>
      <c r="AG197" s="131"/>
      <c r="AH197" s="190"/>
      <c r="AI197" s="131"/>
      <c r="AJ197" s="190"/>
      <c r="AK197" s="131"/>
      <c r="AL197" s="190"/>
      <c r="AM197" s="131"/>
      <c r="AN197" s="190"/>
      <c r="AO197" s="131"/>
      <c r="AP197" s="190"/>
      <c r="AQ197" s="131"/>
      <c r="AR197" s="190"/>
      <c r="AS197" s="131"/>
      <c r="AT197" s="190"/>
      <c r="AU197" s="131"/>
      <c r="AV197" s="190"/>
      <c r="AW197" s="131"/>
      <c r="AX197" s="190"/>
      <c r="AY197" s="131"/>
      <c r="AZ197" s="190"/>
      <c r="BA197" s="131"/>
      <c r="BB197" s="190"/>
      <c r="BC197" s="131"/>
      <c r="BD197" s="190"/>
      <c r="BE197" s="131"/>
      <c r="BF197" s="190"/>
      <c r="BG197" s="131"/>
      <c r="BH197" s="132"/>
      <c r="BI197" s="132"/>
      <c r="BJ197" s="132"/>
      <c r="BK197" s="132"/>
      <c r="BL197" s="132"/>
      <c r="BM197" s="106" t="str">
        <f t="shared" ref="BM197" si="475">IF(BX195="ja","Es fehlen Angaben zum Maßnahmeort!","")</f>
        <v/>
      </c>
      <c r="BN197" s="162"/>
      <c r="BO197" s="162">
        <f t="shared" ref="BO197" si="476">BO195</f>
        <v>0</v>
      </c>
      <c r="BQ197" s="170" t="s">
        <v>73</v>
      </c>
      <c r="BR197" s="99">
        <f>SUMPRODUCT(($D$16:$BF$16=Haushaltsjahr)*(D195:BF195&lt;&gt;"")*(D197:BF197=BQ197)*(D201:BF201))</f>
        <v>0</v>
      </c>
      <c r="BS197" s="118">
        <f>SUMPRODUCT(($D$16:$BF$16=Haushaltsjahr)*(D195:BF195=$BS$17)*(D197:BF197=BQ197)*(D201:BF201))</f>
        <v>0</v>
      </c>
      <c r="BT197" s="99">
        <f>SUMPRODUCT(($D$16:$BF$16=Haushaltsjahr)*(D195:BF195=$BT$17)*(D197:BF197=BQ197)*(D201:BF201))</f>
        <v>0</v>
      </c>
      <c r="BU197" s="143"/>
      <c r="BV197" s="99">
        <f t="shared" ref="BV197" si="477">IF(OR(BY195="ja",BX195="ja"),0,IF(BU195&gt;=60%,BS197+BT197,BS197))</f>
        <v>0</v>
      </c>
      <c r="BX197" s="148"/>
      <c r="BY197" s="148"/>
      <c r="CA197" s="149" t="str">
        <f>IF(CB197=FALSE,"",COUNTIFS($CB$19:CB197,"&lt;&gt;",$CB$19:CB197,"&lt;&gt;falsch"))</f>
        <v/>
      </c>
      <c r="CB197" s="149"/>
      <c r="CD197" s="205" t="s">
        <v>99</v>
      </c>
      <c r="CE197" s="99">
        <f>IF(Gesamtstunden=0,0,IF(SUM(CF197:DG197)&gt;0,1,IF(AND(BR195&gt;0,Gesamtstunden&lt;BR195),1,0)))</f>
        <v>0</v>
      </c>
      <c r="CF197" s="206">
        <f t="shared" ref="CF197:DG197" si="478">IF(CF$17="",0,IF(CF195&gt;CF$16,1,0))</f>
        <v>0</v>
      </c>
      <c r="CG197" s="206">
        <f t="shared" si="478"/>
        <v>0</v>
      </c>
      <c r="CH197" s="206">
        <f t="shared" si="478"/>
        <v>0</v>
      </c>
      <c r="CI197" s="206">
        <f t="shared" si="478"/>
        <v>0</v>
      </c>
      <c r="CJ197" s="206">
        <f t="shared" si="478"/>
        <v>0</v>
      </c>
      <c r="CK197" s="206">
        <f t="shared" si="478"/>
        <v>0</v>
      </c>
      <c r="CL197" s="206">
        <f t="shared" si="478"/>
        <v>0</v>
      </c>
      <c r="CM197" s="206">
        <f t="shared" si="478"/>
        <v>0</v>
      </c>
      <c r="CN197" s="206">
        <f t="shared" si="478"/>
        <v>0</v>
      </c>
      <c r="CO197" s="206">
        <f t="shared" si="478"/>
        <v>0</v>
      </c>
      <c r="CP197" s="206">
        <f t="shared" si="478"/>
        <v>0</v>
      </c>
      <c r="CQ197" s="206">
        <f t="shared" si="478"/>
        <v>0</v>
      </c>
      <c r="CR197" s="206">
        <f t="shared" si="478"/>
        <v>0</v>
      </c>
      <c r="CS197" s="206">
        <f t="shared" si="478"/>
        <v>0</v>
      </c>
      <c r="CT197" s="206">
        <f t="shared" si="478"/>
        <v>0</v>
      </c>
      <c r="CU197" s="206">
        <f t="shared" si="478"/>
        <v>0</v>
      </c>
      <c r="CV197" s="206">
        <f t="shared" si="478"/>
        <v>0</v>
      </c>
      <c r="CW197" s="206">
        <f t="shared" si="478"/>
        <v>0</v>
      </c>
      <c r="CX197" s="206">
        <f t="shared" si="478"/>
        <v>0</v>
      </c>
      <c r="CY197" s="206">
        <f t="shared" si="478"/>
        <v>0</v>
      </c>
      <c r="CZ197" s="206">
        <f t="shared" si="478"/>
        <v>0</v>
      </c>
      <c r="DA197" s="206">
        <f t="shared" si="478"/>
        <v>0</v>
      </c>
      <c r="DB197" s="206">
        <f t="shared" si="478"/>
        <v>0</v>
      </c>
      <c r="DC197" s="206">
        <f t="shared" si="478"/>
        <v>0</v>
      </c>
      <c r="DD197" s="206">
        <f t="shared" si="478"/>
        <v>0</v>
      </c>
      <c r="DE197" s="206">
        <f t="shared" si="478"/>
        <v>0</v>
      </c>
      <c r="DF197" s="206">
        <f t="shared" si="478"/>
        <v>0</v>
      </c>
      <c r="DG197" s="206">
        <f t="shared" si="478"/>
        <v>0</v>
      </c>
    </row>
    <row r="198" spans="1:111" ht="2.15" customHeight="1" x14ac:dyDescent="0.25">
      <c r="A198" s="30"/>
      <c r="B198" s="131"/>
      <c r="C198" s="215"/>
      <c r="D198" s="217"/>
      <c r="E198" s="218"/>
      <c r="F198" s="217"/>
      <c r="G198" s="218"/>
      <c r="H198" s="217"/>
      <c r="I198" s="218"/>
      <c r="J198" s="217"/>
      <c r="K198" s="218"/>
      <c r="L198" s="217"/>
      <c r="M198" s="218"/>
      <c r="N198" s="217"/>
      <c r="O198" s="218"/>
      <c r="P198" s="217"/>
      <c r="Q198" s="218"/>
      <c r="R198" s="217"/>
      <c r="S198" s="218"/>
      <c r="T198" s="217"/>
      <c r="U198" s="218"/>
      <c r="V198" s="217"/>
      <c r="W198" s="218"/>
      <c r="X198" s="217"/>
      <c r="Y198" s="218"/>
      <c r="Z198" s="217"/>
      <c r="AA198" s="218"/>
      <c r="AB198" s="217"/>
      <c r="AC198" s="218"/>
      <c r="AD198" s="217"/>
      <c r="AE198" s="218"/>
      <c r="AF198" s="217"/>
      <c r="AG198" s="218"/>
      <c r="AH198" s="217"/>
      <c r="AI198" s="218"/>
      <c r="AJ198" s="217"/>
      <c r="AK198" s="218"/>
      <c r="AL198" s="217"/>
      <c r="AM198" s="218"/>
      <c r="AN198" s="217"/>
      <c r="AO198" s="218"/>
      <c r="AP198" s="217"/>
      <c r="AQ198" s="218"/>
      <c r="AR198" s="217"/>
      <c r="AS198" s="218"/>
      <c r="AT198" s="217"/>
      <c r="AU198" s="218"/>
      <c r="AV198" s="217"/>
      <c r="AW198" s="218"/>
      <c r="AX198" s="217"/>
      <c r="AY198" s="218"/>
      <c r="AZ198" s="217"/>
      <c r="BA198" s="218"/>
      <c r="BB198" s="217"/>
      <c r="BC198" s="218"/>
      <c r="BD198" s="217"/>
      <c r="BE198" s="218"/>
      <c r="BF198" s="217"/>
      <c r="BG198" s="216"/>
      <c r="BH198" s="132"/>
      <c r="BI198" s="132"/>
      <c r="BJ198" s="132"/>
      <c r="BK198" s="132"/>
      <c r="BL198" s="132"/>
      <c r="BM198" s="106"/>
      <c r="BN198" s="162"/>
      <c r="BO198" s="162">
        <f t="shared" ref="BO198" si="479">BO195</f>
        <v>0</v>
      </c>
      <c r="BQ198" s="170"/>
      <c r="BR198" s="99"/>
      <c r="BS198" s="118"/>
      <c r="BT198" s="99"/>
      <c r="BU198" s="143"/>
      <c r="BV198" s="99"/>
      <c r="BX198" s="148"/>
      <c r="BY198" s="148"/>
      <c r="CA198" s="149"/>
      <c r="CB198" s="149"/>
      <c r="CD198" s="205"/>
      <c r="CE198" s="99"/>
      <c r="CF198" s="206"/>
      <c r="CG198" s="206"/>
      <c r="CH198" s="206"/>
      <c r="CI198" s="206"/>
      <c r="CJ198" s="206"/>
      <c r="CK198" s="206"/>
      <c r="CL198" s="206"/>
      <c r="CM198" s="206"/>
      <c r="CN198" s="206"/>
      <c r="CO198" s="206"/>
      <c r="CP198" s="206"/>
      <c r="CQ198" s="206"/>
      <c r="CR198" s="206"/>
      <c r="CS198" s="206"/>
      <c r="CT198" s="206"/>
      <c r="CU198" s="206"/>
      <c r="CV198" s="206"/>
      <c r="CW198" s="206"/>
      <c r="CX198" s="206"/>
      <c r="CY198" s="206"/>
      <c r="CZ198" s="206"/>
      <c r="DA198" s="206"/>
      <c r="DB198" s="206"/>
      <c r="DC198" s="206"/>
      <c r="DD198" s="206"/>
      <c r="DE198" s="206"/>
      <c r="DF198" s="206"/>
      <c r="DG198" s="206"/>
    </row>
    <row r="199" spans="1:111" ht="18" customHeight="1" x14ac:dyDescent="0.25">
      <c r="A199" s="30"/>
      <c r="B199" s="119"/>
      <c r="C199" s="215"/>
      <c r="D199" s="190"/>
      <c r="E199" s="131"/>
      <c r="F199" s="190"/>
      <c r="G199" s="131"/>
      <c r="H199" s="190"/>
      <c r="I199" s="131"/>
      <c r="J199" s="190"/>
      <c r="K199" s="131"/>
      <c r="L199" s="190"/>
      <c r="M199" s="131"/>
      <c r="N199" s="190"/>
      <c r="O199" s="131"/>
      <c r="P199" s="190"/>
      <c r="Q199" s="131"/>
      <c r="R199" s="190"/>
      <c r="S199" s="131"/>
      <c r="T199" s="190"/>
      <c r="U199" s="131"/>
      <c r="V199" s="190"/>
      <c r="W199" s="131"/>
      <c r="X199" s="190"/>
      <c r="Y199" s="131"/>
      <c r="Z199" s="190"/>
      <c r="AA199" s="131"/>
      <c r="AB199" s="190"/>
      <c r="AC199" s="131"/>
      <c r="AD199" s="190"/>
      <c r="AE199" s="131"/>
      <c r="AF199" s="190"/>
      <c r="AG199" s="131"/>
      <c r="AH199" s="190"/>
      <c r="AI199" s="131"/>
      <c r="AJ199" s="190"/>
      <c r="AK199" s="131"/>
      <c r="AL199" s="190"/>
      <c r="AM199" s="131"/>
      <c r="AN199" s="190"/>
      <c r="AO199" s="131"/>
      <c r="AP199" s="190"/>
      <c r="AQ199" s="131"/>
      <c r="AR199" s="190"/>
      <c r="AS199" s="131"/>
      <c r="AT199" s="190"/>
      <c r="AU199" s="131"/>
      <c r="AV199" s="190"/>
      <c r="AW199" s="131"/>
      <c r="AX199" s="190"/>
      <c r="AY199" s="131"/>
      <c r="AZ199" s="190"/>
      <c r="BA199" s="131"/>
      <c r="BB199" s="190"/>
      <c r="BC199" s="131"/>
      <c r="BD199" s="190"/>
      <c r="BE199" s="131"/>
      <c r="BF199" s="190"/>
      <c r="BG199" s="131"/>
      <c r="BH199" s="104" t="str">
        <f>IF(OR(Gesamtstunden=0,SUM($D$16:$BF$16)=0,B195=""),"",BR195)</f>
        <v/>
      </c>
      <c r="BI199" s="104" t="str">
        <f>IF(OR(Gesamtstunden=0,SUM($D$16:$BF$16)=0,B195=""),"",BS195)</f>
        <v/>
      </c>
      <c r="BJ199" s="108" t="str">
        <f t="shared" ref="BJ199" si="480">IF(BH199="","",IF(BH199=0,0,BU195))</f>
        <v/>
      </c>
      <c r="BK199" s="104" t="str">
        <f>IF(OR(Gesamtstunden=0,SUM($D$16:$BF$16)=0,B195=""),"",BV195)</f>
        <v/>
      </c>
      <c r="BL199" s="104" t="str">
        <f>IF(OR(Gesamtstunden=0,SUM($D$16:$BF$16)=0,B195=""),"",BV197)</f>
        <v/>
      </c>
      <c r="BM199" s="106" t="str">
        <f t="shared" ref="BM199" si="481">IF(BY195="ja","Es fehlen Angaben zum Berufsfeld!","")</f>
        <v/>
      </c>
      <c r="BN199" s="162"/>
      <c r="BO199" s="162">
        <f t="shared" ref="BO199" si="482">BO195</f>
        <v>0</v>
      </c>
      <c r="BQ199" s="169"/>
      <c r="BR199" s="99"/>
      <c r="BS199" s="118"/>
      <c r="BT199" s="99"/>
      <c r="BU199" s="143"/>
      <c r="BV199" s="99"/>
      <c r="BX199" s="148"/>
      <c r="BY199" s="148"/>
      <c r="CA199" s="149" t="str">
        <f>IF(CB199=FALSE,"",COUNTIFS($CB$19:CB199,"&lt;&gt;",$CB$19:CB199,"&lt;&gt;falsch"))</f>
        <v/>
      </c>
      <c r="CB199" s="149"/>
      <c r="CD199" s="205" t="s">
        <v>100</v>
      </c>
      <c r="CE199" s="99">
        <f>IF(Gesamtstunden=0,0,IF(SUM(CF199:DG199)&gt;0,1,IF(AND(BR195&gt;0,Gesamtstunden&gt;BR195),1,0)))</f>
        <v>0</v>
      </c>
      <c r="CF199" s="206">
        <f t="shared" ref="CF199:DG199" si="483">IF(OR($B195="",CF$17=""),0,IF(CF195&lt;CF$16,1,0))</f>
        <v>0</v>
      </c>
      <c r="CG199" s="206">
        <f t="shared" si="483"/>
        <v>0</v>
      </c>
      <c r="CH199" s="206">
        <f t="shared" si="483"/>
        <v>0</v>
      </c>
      <c r="CI199" s="206">
        <f t="shared" si="483"/>
        <v>0</v>
      </c>
      <c r="CJ199" s="206">
        <f t="shared" si="483"/>
        <v>0</v>
      </c>
      <c r="CK199" s="206">
        <f t="shared" si="483"/>
        <v>0</v>
      </c>
      <c r="CL199" s="206">
        <f t="shared" si="483"/>
        <v>0</v>
      </c>
      <c r="CM199" s="206">
        <f t="shared" si="483"/>
        <v>0</v>
      </c>
      <c r="CN199" s="206">
        <f t="shared" si="483"/>
        <v>0</v>
      </c>
      <c r="CO199" s="206">
        <f t="shared" si="483"/>
        <v>0</v>
      </c>
      <c r="CP199" s="206">
        <f t="shared" si="483"/>
        <v>0</v>
      </c>
      <c r="CQ199" s="206">
        <f t="shared" si="483"/>
        <v>0</v>
      </c>
      <c r="CR199" s="206">
        <f t="shared" si="483"/>
        <v>0</v>
      </c>
      <c r="CS199" s="206">
        <f t="shared" si="483"/>
        <v>0</v>
      </c>
      <c r="CT199" s="206">
        <f t="shared" si="483"/>
        <v>0</v>
      </c>
      <c r="CU199" s="206">
        <f t="shared" si="483"/>
        <v>0</v>
      </c>
      <c r="CV199" s="206">
        <f t="shared" si="483"/>
        <v>0</v>
      </c>
      <c r="CW199" s="206">
        <f t="shared" si="483"/>
        <v>0</v>
      </c>
      <c r="CX199" s="206">
        <f t="shared" si="483"/>
        <v>0</v>
      </c>
      <c r="CY199" s="206">
        <f t="shared" si="483"/>
        <v>0</v>
      </c>
      <c r="CZ199" s="206">
        <f t="shared" si="483"/>
        <v>0</v>
      </c>
      <c r="DA199" s="206">
        <f t="shared" si="483"/>
        <v>0</v>
      </c>
      <c r="DB199" s="206">
        <f t="shared" si="483"/>
        <v>0</v>
      </c>
      <c r="DC199" s="206">
        <f t="shared" si="483"/>
        <v>0</v>
      </c>
      <c r="DD199" s="206">
        <f t="shared" si="483"/>
        <v>0</v>
      </c>
      <c r="DE199" s="206">
        <f t="shared" si="483"/>
        <v>0</v>
      </c>
      <c r="DF199" s="206">
        <f t="shared" si="483"/>
        <v>0</v>
      </c>
      <c r="DG199" s="206">
        <f t="shared" si="483"/>
        <v>0</v>
      </c>
    </row>
    <row r="200" spans="1:111" ht="2.15" customHeight="1" x14ac:dyDescent="0.25">
      <c r="A200" s="30"/>
      <c r="B200" s="119"/>
      <c r="C200" s="215"/>
      <c r="D200" s="217"/>
      <c r="E200" s="218"/>
      <c r="F200" s="217"/>
      <c r="G200" s="218"/>
      <c r="H200" s="217"/>
      <c r="I200" s="218"/>
      <c r="J200" s="217"/>
      <c r="K200" s="218"/>
      <c r="L200" s="217"/>
      <c r="M200" s="218"/>
      <c r="N200" s="217"/>
      <c r="O200" s="218"/>
      <c r="P200" s="217"/>
      <c r="Q200" s="218"/>
      <c r="R200" s="217"/>
      <c r="S200" s="218"/>
      <c r="T200" s="217"/>
      <c r="U200" s="218"/>
      <c r="V200" s="217"/>
      <c r="W200" s="218"/>
      <c r="X200" s="217"/>
      <c r="Y200" s="218"/>
      <c r="Z200" s="217"/>
      <c r="AA200" s="218"/>
      <c r="AB200" s="217"/>
      <c r="AC200" s="218"/>
      <c r="AD200" s="217"/>
      <c r="AE200" s="218"/>
      <c r="AF200" s="217"/>
      <c r="AG200" s="218"/>
      <c r="AH200" s="217"/>
      <c r="AI200" s="218"/>
      <c r="AJ200" s="217"/>
      <c r="AK200" s="218"/>
      <c r="AL200" s="217"/>
      <c r="AM200" s="218"/>
      <c r="AN200" s="217"/>
      <c r="AO200" s="218"/>
      <c r="AP200" s="217"/>
      <c r="AQ200" s="218"/>
      <c r="AR200" s="217"/>
      <c r="AS200" s="218"/>
      <c r="AT200" s="217"/>
      <c r="AU200" s="218"/>
      <c r="AV200" s="217"/>
      <c r="AW200" s="218"/>
      <c r="AX200" s="217"/>
      <c r="AY200" s="218"/>
      <c r="AZ200" s="217"/>
      <c r="BA200" s="218"/>
      <c r="BB200" s="217"/>
      <c r="BC200" s="218"/>
      <c r="BD200" s="217"/>
      <c r="BE200" s="218"/>
      <c r="BF200" s="217"/>
      <c r="BG200" s="216"/>
      <c r="BH200" s="104"/>
      <c r="BI200" s="104"/>
      <c r="BJ200" s="108"/>
      <c r="BK200" s="104"/>
      <c r="BL200" s="104"/>
      <c r="BM200" s="106"/>
      <c r="BN200" s="162"/>
      <c r="BO200" s="162">
        <f t="shared" ref="BO200" si="484">BO195</f>
        <v>0</v>
      </c>
      <c r="BQ200" s="169"/>
      <c r="BR200" s="99"/>
      <c r="BS200" s="118"/>
      <c r="BT200" s="99"/>
      <c r="BU200" s="143"/>
      <c r="BV200" s="99"/>
      <c r="BX200" s="148"/>
      <c r="BY200" s="148"/>
      <c r="CA200" s="149"/>
      <c r="CB200" s="149"/>
      <c r="CD200" s="205"/>
      <c r="CE200" s="99"/>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row>
    <row r="201" spans="1:111" ht="18" customHeight="1" x14ac:dyDescent="0.25">
      <c r="A201" s="31"/>
      <c r="B201" s="114"/>
      <c r="C201" s="215"/>
      <c r="D201" s="191"/>
      <c r="E201" s="219"/>
      <c r="F201" s="191"/>
      <c r="G201" s="219"/>
      <c r="H201" s="191"/>
      <c r="I201" s="219"/>
      <c r="J201" s="191"/>
      <c r="K201" s="219"/>
      <c r="L201" s="191"/>
      <c r="M201" s="219"/>
      <c r="N201" s="191"/>
      <c r="O201" s="219"/>
      <c r="P201" s="191"/>
      <c r="Q201" s="219"/>
      <c r="R201" s="191"/>
      <c r="S201" s="219"/>
      <c r="T201" s="191"/>
      <c r="U201" s="219"/>
      <c r="V201" s="191"/>
      <c r="W201" s="219"/>
      <c r="X201" s="191"/>
      <c r="Y201" s="219"/>
      <c r="Z201" s="191"/>
      <c r="AA201" s="219"/>
      <c r="AB201" s="191"/>
      <c r="AC201" s="219"/>
      <c r="AD201" s="191"/>
      <c r="AE201" s="219"/>
      <c r="AF201" s="191"/>
      <c r="AG201" s="219"/>
      <c r="AH201" s="191"/>
      <c r="AI201" s="219"/>
      <c r="AJ201" s="191"/>
      <c r="AK201" s="219"/>
      <c r="AL201" s="191"/>
      <c r="AM201" s="219"/>
      <c r="AN201" s="191"/>
      <c r="AO201" s="219"/>
      <c r="AP201" s="191"/>
      <c r="AQ201" s="219"/>
      <c r="AR201" s="191"/>
      <c r="AS201" s="219"/>
      <c r="AT201" s="191"/>
      <c r="AU201" s="219"/>
      <c r="AV201" s="191"/>
      <c r="AW201" s="219"/>
      <c r="AX201" s="191"/>
      <c r="AY201" s="219"/>
      <c r="AZ201" s="191"/>
      <c r="BA201" s="219"/>
      <c r="BB201" s="191"/>
      <c r="BC201" s="219"/>
      <c r="BD201" s="191"/>
      <c r="BE201" s="219"/>
      <c r="BF201" s="191"/>
      <c r="BG201" s="131"/>
      <c r="BH201" s="115"/>
      <c r="BI201" s="115"/>
      <c r="BJ201" s="116"/>
      <c r="BK201" s="115"/>
      <c r="BL201" s="115"/>
      <c r="BM201" s="141" t="str">
        <f t="shared" ref="BM201" si="485">IF(AND(CE197=1,CE199=0),"Bitte die max. Anzahl an Gesamtstunden bzw. Stunden pro Tag beachten!",IF(AND(CE197=0,CE199=1),"Es fehlen Angaben zu den Kursstunden!",IF(AND(CE197=1,CE199=1),"Bitte die max. Anzahl an Stunden pro Tag beachten!","")))</f>
        <v/>
      </c>
      <c r="BN201" s="162" t="str">
        <f t="shared" ref="BN201" si="486">IF(B195&lt;&gt;"",1,"")</f>
        <v/>
      </c>
      <c r="BO201" s="162">
        <f t="shared" ref="BO201" si="487">BO195</f>
        <v>0</v>
      </c>
      <c r="BQ201" s="169"/>
      <c r="BR201" s="99"/>
      <c r="BS201" s="118"/>
      <c r="BT201" s="99"/>
      <c r="BU201" s="143"/>
      <c r="BV201" s="99"/>
      <c r="BX201" s="147"/>
      <c r="BY201" s="147"/>
      <c r="CA201" s="149" t="str">
        <f>IF(CB201=FALSE,"",COUNTIFS($CB$19:CB201,"&lt;&gt;",$CB$19:CB201,"&lt;&gt;falsch"))</f>
        <v/>
      </c>
      <c r="CB201" s="149"/>
      <c r="CD201" s="205"/>
      <c r="CE201" s="99"/>
      <c r="CF201" s="206"/>
      <c r="CG201" s="206"/>
      <c r="CH201" s="206"/>
      <c r="CI201" s="206"/>
      <c r="CJ201" s="206"/>
      <c r="CK201" s="206"/>
      <c r="CL201" s="206"/>
      <c r="CM201" s="206"/>
      <c r="CN201" s="206"/>
      <c r="CO201" s="206"/>
      <c r="CP201" s="206"/>
      <c r="CQ201" s="206"/>
      <c r="CR201" s="206"/>
      <c r="CS201" s="206"/>
      <c r="CT201" s="206"/>
      <c r="CU201" s="206"/>
      <c r="CV201" s="206"/>
      <c r="CW201" s="206"/>
      <c r="CX201" s="206"/>
      <c r="CY201" s="206"/>
      <c r="CZ201" s="206"/>
      <c r="DA201" s="206"/>
      <c r="DB201" s="206"/>
      <c r="DC201" s="206"/>
      <c r="DD201" s="206"/>
      <c r="DE201" s="206"/>
      <c r="DF201" s="206"/>
      <c r="DG201" s="206"/>
    </row>
    <row r="202" spans="1:111" ht="5.15" customHeight="1" x14ac:dyDescent="0.25">
      <c r="B202" s="221"/>
      <c r="C202" s="218"/>
      <c r="BN202" s="163"/>
      <c r="BO202" s="162"/>
      <c r="BQ202" s="169"/>
      <c r="BR202" s="99"/>
      <c r="BS202" s="118"/>
      <c r="BT202" s="99"/>
      <c r="BU202" s="143"/>
      <c r="BV202" s="99"/>
      <c r="BX202" s="146"/>
      <c r="BY202" s="146"/>
      <c r="CA202" s="149" t="str">
        <f>IF(CB202=FALSE,"",COUNTIFS($CB$19:CB202,"&lt;&gt;",$CB$19:CB202,"&lt;&gt;falsch"))</f>
        <v/>
      </c>
      <c r="CB202" s="149"/>
      <c r="CD202" s="205"/>
      <c r="CE202" s="99"/>
      <c r="CF202" s="206"/>
      <c r="CG202" s="206"/>
      <c r="CH202" s="206"/>
      <c r="CI202" s="206"/>
      <c r="CJ202" s="206"/>
      <c r="CK202" s="206"/>
      <c r="CL202" s="206"/>
      <c r="CM202" s="206"/>
      <c r="CN202" s="206"/>
      <c r="CO202" s="206"/>
      <c r="CP202" s="206"/>
      <c r="CQ202" s="206"/>
      <c r="CR202" s="206"/>
      <c r="CS202" s="206"/>
      <c r="CT202" s="206"/>
      <c r="CU202" s="206"/>
      <c r="CV202" s="206"/>
      <c r="CW202" s="206"/>
      <c r="CX202" s="206"/>
      <c r="CY202" s="206"/>
      <c r="CZ202" s="206"/>
      <c r="DA202" s="206"/>
      <c r="DB202" s="206"/>
      <c r="DC202" s="206"/>
      <c r="DD202" s="206"/>
      <c r="DE202" s="206"/>
      <c r="DF202" s="206"/>
      <c r="DG202" s="206"/>
    </row>
    <row r="203" spans="1:111" ht="18" customHeight="1" x14ac:dyDescent="0.25">
      <c r="A203" s="29">
        <v>24</v>
      </c>
      <c r="B203" s="117" t="str">
        <f>VLOOKUP(A203,'Kopierhilfe TN-Daten'!$A$2:$D$31,4)</f>
        <v/>
      </c>
      <c r="C203" s="131"/>
      <c r="D203" s="189"/>
      <c r="E203" s="117"/>
      <c r="F203" s="189"/>
      <c r="G203" s="117"/>
      <c r="H203" s="189"/>
      <c r="I203" s="117"/>
      <c r="J203" s="189"/>
      <c r="K203" s="117"/>
      <c r="L203" s="189"/>
      <c r="M203" s="117"/>
      <c r="N203" s="189"/>
      <c r="O203" s="117"/>
      <c r="P203" s="189"/>
      <c r="Q203" s="117"/>
      <c r="R203" s="189"/>
      <c r="S203" s="117"/>
      <c r="T203" s="189"/>
      <c r="U203" s="117"/>
      <c r="V203" s="189"/>
      <c r="W203" s="117"/>
      <c r="X203" s="189"/>
      <c r="Y203" s="117"/>
      <c r="Z203" s="189"/>
      <c r="AA203" s="117"/>
      <c r="AB203" s="189"/>
      <c r="AC203" s="117"/>
      <c r="AD203" s="189"/>
      <c r="AE203" s="117"/>
      <c r="AF203" s="189"/>
      <c r="AG203" s="117"/>
      <c r="AH203" s="189"/>
      <c r="AI203" s="117"/>
      <c r="AJ203" s="189"/>
      <c r="AK203" s="117"/>
      <c r="AL203" s="189"/>
      <c r="AM203" s="117"/>
      <c r="AN203" s="189"/>
      <c r="AO203" s="117"/>
      <c r="AP203" s="189"/>
      <c r="AQ203" s="117"/>
      <c r="AR203" s="189"/>
      <c r="AS203" s="117"/>
      <c r="AT203" s="189"/>
      <c r="AU203" s="117"/>
      <c r="AV203" s="189"/>
      <c r="AW203" s="117"/>
      <c r="AX203" s="189"/>
      <c r="AY203" s="117"/>
      <c r="AZ203" s="189"/>
      <c r="BA203" s="117"/>
      <c r="BB203" s="189"/>
      <c r="BC203" s="117"/>
      <c r="BD203" s="189"/>
      <c r="BE203" s="117"/>
      <c r="BF203" s="189"/>
      <c r="BG203" s="131"/>
      <c r="BH203" s="105"/>
      <c r="BI203" s="105"/>
      <c r="BJ203" s="105"/>
      <c r="BK203" s="105"/>
      <c r="BL203" s="105"/>
      <c r="BM203" s="106" t="str">
        <f t="shared" ref="BM203" si="488">IF(AND(B203="",BR203&gt;0),"Bitte den Namen der Schülerin/des Schülers erfassen!","")</f>
        <v/>
      </c>
      <c r="BN203" s="162"/>
      <c r="BO203" s="162">
        <f t="shared" ref="BO203" si="489">IF(OR(BM203&lt;&gt;"",BM205&lt;&gt;"",BM207&lt;&gt;"",BM209&lt;&gt;""),1,0)</f>
        <v>0</v>
      </c>
      <c r="BQ203" s="169"/>
      <c r="BR203" s="99">
        <f>SUMPRODUCT(($D$16:$BF$16=Haushaltsjahr)*(D203:BF203&lt;&gt;"")*(D209:BF209))</f>
        <v>0</v>
      </c>
      <c r="BS203" s="118">
        <f>SUMPRODUCT(($D$16:$BF$16=Haushaltsjahr)*(D203:BF203=$BS$17)*(D209:BF209))</f>
        <v>0</v>
      </c>
      <c r="BT203" s="99">
        <f>SUMPRODUCT(($D$16:$BF$16=Haushaltsjahr)*(D203:BF203=$BT$17)*(D209:BF209))</f>
        <v>0</v>
      </c>
      <c r="BU203" s="143">
        <f t="shared" ref="BU203" si="490">IF(BR203=0,0,ROUND(BS203/BR203,4))</f>
        <v>0</v>
      </c>
      <c r="BV203" s="99">
        <f t="shared" ref="BV203" si="491">IF(BY203="ja",0,IF(BU203&gt;=60%,BS203+BT203,BS203))</f>
        <v>0</v>
      </c>
      <c r="BX203" s="148" t="str">
        <f t="shared" ref="BX203" si="492">IF(SUMPRODUCT((D203:BF203=$BS$17)*(D205:BF205="")*($D$16:$BF$16&lt;&gt;0))&gt;0,"ja",
IF(SUMPRODUCT((D203:BF203=$BT$17)*(D205:BF205="")*($D$16:$BF$16&lt;&gt;0))&gt;0,"ja","nein"))</f>
        <v>nein</v>
      </c>
      <c r="BY203" s="148" t="str">
        <f t="shared" ref="BY203" si="493">IF(SUMPRODUCT((D203:BF203=$BS$17)*(D207:BF207="")*($D$16:$BF$16&lt;&gt;0))&gt;0,"ja",
IF(SUMPRODUCT((D203:BF203=$BT$17)*(D207:BF207="")*($D$16:$BF$16&lt;&gt;0))&gt;0,"ja","nein"))</f>
        <v>nein</v>
      </c>
      <c r="CA203" s="149" t="str">
        <f>IF(CB203=FALSE,"",COUNTIFS($CB$19:CB203,"&lt;&gt;",$CB$19:CB203,"&lt;&gt;falsch"))</f>
        <v/>
      </c>
      <c r="CB203" s="149" t="b">
        <f t="shared" ref="CB203" si="494">IF(BR205&gt;0,B203,FALSE)</f>
        <v>0</v>
      </c>
      <c r="CD203" s="205" t="s">
        <v>98</v>
      </c>
      <c r="CE203" s="99"/>
      <c r="CF203" s="118">
        <f t="shared" ref="CF203:DG203" si="495">IF(CF$17="",0,SUMPRODUCT(($D203:$BF203&lt;&gt;"")*($D209:$BF209)*($D$17:$BF$17=CF$17)))</f>
        <v>0</v>
      </c>
      <c r="CG203" s="118">
        <f t="shared" si="495"/>
        <v>0</v>
      </c>
      <c r="CH203" s="118">
        <f t="shared" si="495"/>
        <v>0</v>
      </c>
      <c r="CI203" s="118">
        <f t="shared" si="495"/>
        <v>0</v>
      </c>
      <c r="CJ203" s="118">
        <f t="shared" si="495"/>
        <v>0</v>
      </c>
      <c r="CK203" s="118">
        <f t="shared" si="495"/>
        <v>0</v>
      </c>
      <c r="CL203" s="118">
        <f t="shared" si="495"/>
        <v>0</v>
      </c>
      <c r="CM203" s="118">
        <f t="shared" si="495"/>
        <v>0</v>
      </c>
      <c r="CN203" s="118">
        <f t="shared" si="495"/>
        <v>0</v>
      </c>
      <c r="CO203" s="118">
        <f t="shared" si="495"/>
        <v>0</v>
      </c>
      <c r="CP203" s="118">
        <f t="shared" si="495"/>
        <v>0</v>
      </c>
      <c r="CQ203" s="118">
        <f t="shared" si="495"/>
        <v>0</v>
      </c>
      <c r="CR203" s="118">
        <f t="shared" si="495"/>
        <v>0</v>
      </c>
      <c r="CS203" s="118">
        <f t="shared" si="495"/>
        <v>0</v>
      </c>
      <c r="CT203" s="118">
        <f t="shared" si="495"/>
        <v>0</v>
      </c>
      <c r="CU203" s="118">
        <f t="shared" si="495"/>
        <v>0</v>
      </c>
      <c r="CV203" s="118">
        <f t="shared" si="495"/>
        <v>0</v>
      </c>
      <c r="CW203" s="118">
        <f t="shared" si="495"/>
        <v>0</v>
      </c>
      <c r="CX203" s="118">
        <f t="shared" si="495"/>
        <v>0</v>
      </c>
      <c r="CY203" s="118">
        <f t="shared" si="495"/>
        <v>0</v>
      </c>
      <c r="CZ203" s="118">
        <f t="shared" si="495"/>
        <v>0</v>
      </c>
      <c r="DA203" s="118">
        <f t="shared" si="495"/>
        <v>0</v>
      </c>
      <c r="DB203" s="118">
        <f t="shared" si="495"/>
        <v>0</v>
      </c>
      <c r="DC203" s="118">
        <f t="shared" si="495"/>
        <v>0</v>
      </c>
      <c r="DD203" s="118">
        <f t="shared" si="495"/>
        <v>0</v>
      </c>
      <c r="DE203" s="118">
        <f t="shared" si="495"/>
        <v>0</v>
      </c>
      <c r="DF203" s="118">
        <f t="shared" si="495"/>
        <v>0</v>
      </c>
      <c r="DG203" s="118">
        <f t="shared" si="495"/>
        <v>0</v>
      </c>
    </row>
    <row r="204" spans="1:111" ht="2.15" customHeight="1" x14ac:dyDescent="0.25">
      <c r="A204" s="30"/>
      <c r="B204" s="131"/>
      <c r="C204" s="215"/>
      <c r="D204" s="217"/>
      <c r="E204" s="218"/>
      <c r="F204" s="217"/>
      <c r="G204" s="218"/>
      <c r="H204" s="217"/>
      <c r="I204" s="218"/>
      <c r="J204" s="217"/>
      <c r="K204" s="218"/>
      <c r="L204" s="217"/>
      <c r="M204" s="218"/>
      <c r="N204" s="217"/>
      <c r="O204" s="218"/>
      <c r="P204" s="217"/>
      <c r="Q204" s="218"/>
      <c r="R204" s="217"/>
      <c r="S204" s="218"/>
      <c r="T204" s="217"/>
      <c r="U204" s="218"/>
      <c r="V204" s="217"/>
      <c r="W204" s="218"/>
      <c r="X204" s="217"/>
      <c r="Y204" s="218"/>
      <c r="Z204" s="217"/>
      <c r="AA204" s="218"/>
      <c r="AB204" s="217"/>
      <c r="AC204" s="218"/>
      <c r="AD204" s="217"/>
      <c r="AE204" s="218"/>
      <c r="AF204" s="217"/>
      <c r="AG204" s="218"/>
      <c r="AH204" s="217"/>
      <c r="AI204" s="218"/>
      <c r="AJ204" s="217"/>
      <c r="AK204" s="218"/>
      <c r="AL204" s="217"/>
      <c r="AM204" s="218"/>
      <c r="AN204" s="217"/>
      <c r="AO204" s="218"/>
      <c r="AP204" s="217"/>
      <c r="AQ204" s="218"/>
      <c r="AR204" s="217"/>
      <c r="AS204" s="218"/>
      <c r="AT204" s="217"/>
      <c r="AU204" s="218"/>
      <c r="AV204" s="217"/>
      <c r="AW204" s="218"/>
      <c r="AX204" s="217"/>
      <c r="AY204" s="218"/>
      <c r="AZ204" s="217"/>
      <c r="BA204" s="218"/>
      <c r="BB204" s="217"/>
      <c r="BC204" s="218"/>
      <c r="BD204" s="217"/>
      <c r="BE204" s="218"/>
      <c r="BF204" s="217"/>
      <c r="BG204" s="216"/>
      <c r="BH204" s="132"/>
      <c r="BI204" s="132"/>
      <c r="BJ204" s="132"/>
      <c r="BK204" s="132"/>
      <c r="BL204" s="132"/>
      <c r="BM204" s="106"/>
      <c r="BN204" s="162"/>
      <c r="BO204" s="162">
        <f t="shared" ref="BO204" si="496">BO203</f>
        <v>0</v>
      </c>
      <c r="BQ204" s="169"/>
      <c r="BR204" s="99"/>
      <c r="BS204" s="118"/>
      <c r="BT204" s="99"/>
      <c r="BU204" s="143"/>
      <c r="BV204" s="99"/>
      <c r="BX204" s="148"/>
      <c r="BY204" s="148"/>
      <c r="CA204" s="149"/>
      <c r="CB204" s="149"/>
      <c r="CD204" s="205"/>
      <c r="CE204" s="99"/>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row>
    <row r="205" spans="1:111" ht="18" customHeight="1" x14ac:dyDescent="0.25">
      <c r="A205" s="30"/>
      <c r="B205" s="131"/>
      <c r="C205" s="215"/>
      <c r="D205" s="190"/>
      <c r="E205" s="131"/>
      <c r="F205" s="190"/>
      <c r="G205" s="131"/>
      <c r="H205" s="190"/>
      <c r="I205" s="131"/>
      <c r="J205" s="190"/>
      <c r="K205" s="131"/>
      <c r="L205" s="190"/>
      <c r="M205" s="131"/>
      <c r="N205" s="190"/>
      <c r="O205" s="131"/>
      <c r="P205" s="190"/>
      <c r="Q205" s="131"/>
      <c r="R205" s="190"/>
      <c r="S205" s="131"/>
      <c r="T205" s="190"/>
      <c r="U205" s="131"/>
      <c r="V205" s="190"/>
      <c r="W205" s="131"/>
      <c r="X205" s="190"/>
      <c r="Y205" s="131"/>
      <c r="Z205" s="190"/>
      <c r="AA205" s="131"/>
      <c r="AB205" s="190"/>
      <c r="AC205" s="131"/>
      <c r="AD205" s="190"/>
      <c r="AE205" s="131"/>
      <c r="AF205" s="190"/>
      <c r="AG205" s="131"/>
      <c r="AH205" s="190"/>
      <c r="AI205" s="131"/>
      <c r="AJ205" s="190"/>
      <c r="AK205" s="131"/>
      <c r="AL205" s="190"/>
      <c r="AM205" s="131"/>
      <c r="AN205" s="190"/>
      <c r="AO205" s="131"/>
      <c r="AP205" s="190"/>
      <c r="AQ205" s="131"/>
      <c r="AR205" s="190"/>
      <c r="AS205" s="131"/>
      <c r="AT205" s="190"/>
      <c r="AU205" s="131"/>
      <c r="AV205" s="190"/>
      <c r="AW205" s="131"/>
      <c r="AX205" s="190"/>
      <c r="AY205" s="131"/>
      <c r="AZ205" s="190"/>
      <c r="BA205" s="131"/>
      <c r="BB205" s="190"/>
      <c r="BC205" s="131"/>
      <c r="BD205" s="190"/>
      <c r="BE205" s="131"/>
      <c r="BF205" s="190"/>
      <c r="BG205" s="131"/>
      <c r="BH205" s="132"/>
      <c r="BI205" s="132"/>
      <c r="BJ205" s="132"/>
      <c r="BK205" s="132"/>
      <c r="BL205" s="132"/>
      <c r="BM205" s="106" t="str">
        <f t="shared" ref="BM205" si="497">IF(BX203="ja","Es fehlen Angaben zum Maßnahmeort!","")</f>
        <v/>
      </c>
      <c r="BN205" s="162"/>
      <c r="BO205" s="162">
        <f t="shared" ref="BO205" si="498">BO203</f>
        <v>0</v>
      </c>
      <c r="BQ205" s="170" t="s">
        <v>73</v>
      </c>
      <c r="BR205" s="99">
        <f>SUMPRODUCT(($D$16:$BF$16=Haushaltsjahr)*(D203:BF203&lt;&gt;"")*(D205:BF205=BQ205)*(D209:BF209))</f>
        <v>0</v>
      </c>
      <c r="BS205" s="118">
        <f>SUMPRODUCT(($D$16:$BF$16=Haushaltsjahr)*(D203:BF203=$BS$17)*(D205:BF205=BQ205)*(D209:BF209))</f>
        <v>0</v>
      </c>
      <c r="BT205" s="99">
        <f>SUMPRODUCT(($D$16:$BF$16=Haushaltsjahr)*(D203:BF203=$BT$17)*(D205:BF205=BQ205)*(D209:BF209))</f>
        <v>0</v>
      </c>
      <c r="BU205" s="143"/>
      <c r="BV205" s="99">
        <f t="shared" ref="BV205" si="499">IF(OR(BY203="ja",BX203="ja"),0,IF(BU203&gt;=60%,BS205+BT205,BS205))</f>
        <v>0</v>
      </c>
      <c r="BX205" s="148"/>
      <c r="BY205" s="148"/>
      <c r="CA205" s="149" t="str">
        <f>IF(CB205=FALSE,"",COUNTIFS($CB$19:CB205,"&lt;&gt;",$CB$19:CB205,"&lt;&gt;falsch"))</f>
        <v/>
      </c>
      <c r="CB205" s="149"/>
      <c r="CD205" s="205" t="s">
        <v>99</v>
      </c>
      <c r="CE205" s="99">
        <f>IF(Gesamtstunden=0,0,IF(SUM(CF205:DG205)&gt;0,1,IF(AND(BR203&gt;0,Gesamtstunden&lt;BR203),1,0)))</f>
        <v>0</v>
      </c>
      <c r="CF205" s="206">
        <f t="shared" ref="CF205:DG205" si="500">IF(CF$17="",0,IF(CF203&gt;CF$16,1,0))</f>
        <v>0</v>
      </c>
      <c r="CG205" s="206">
        <f t="shared" si="500"/>
        <v>0</v>
      </c>
      <c r="CH205" s="206">
        <f t="shared" si="500"/>
        <v>0</v>
      </c>
      <c r="CI205" s="206">
        <f t="shared" si="500"/>
        <v>0</v>
      </c>
      <c r="CJ205" s="206">
        <f t="shared" si="500"/>
        <v>0</v>
      </c>
      <c r="CK205" s="206">
        <f t="shared" si="500"/>
        <v>0</v>
      </c>
      <c r="CL205" s="206">
        <f t="shared" si="500"/>
        <v>0</v>
      </c>
      <c r="CM205" s="206">
        <f t="shared" si="500"/>
        <v>0</v>
      </c>
      <c r="CN205" s="206">
        <f t="shared" si="500"/>
        <v>0</v>
      </c>
      <c r="CO205" s="206">
        <f t="shared" si="500"/>
        <v>0</v>
      </c>
      <c r="CP205" s="206">
        <f t="shared" si="500"/>
        <v>0</v>
      </c>
      <c r="CQ205" s="206">
        <f t="shared" si="500"/>
        <v>0</v>
      </c>
      <c r="CR205" s="206">
        <f t="shared" si="500"/>
        <v>0</v>
      </c>
      <c r="CS205" s="206">
        <f t="shared" si="500"/>
        <v>0</v>
      </c>
      <c r="CT205" s="206">
        <f t="shared" si="500"/>
        <v>0</v>
      </c>
      <c r="CU205" s="206">
        <f t="shared" si="500"/>
        <v>0</v>
      </c>
      <c r="CV205" s="206">
        <f t="shared" si="500"/>
        <v>0</v>
      </c>
      <c r="CW205" s="206">
        <f t="shared" si="500"/>
        <v>0</v>
      </c>
      <c r="CX205" s="206">
        <f t="shared" si="500"/>
        <v>0</v>
      </c>
      <c r="CY205" s="206">
        <f t="shared" si="500"/>
        <v>0</v>
      </c>
      <c r="CZ205" s="206">
        <f t="shared" si="500"/>
        <v>0</v>
      </c>
      <c r="DA205" s="206">
        <f t="shared" si="500"/>
        <v>0</v>
      </c>
      <c r="DB205" s="206">
        <f t="shared" si="500"/>
        <v>0</v>
      </c>
      <c r="DC205" s="206">
        <f t="shared" si="500"/>
        <v>0</v>
      </c>
      <c r="DD205" s="206">
        <f t="shared" si="500"/>
        <v>0</v>
      </c>
      <c r="DE205" s="206">
        <f t="shared" si="500"/>
        <v>0</v>
      </c>
      <c r="DF205" s="206">
        <f t="shared" si="500"/>
        <v>0</v>
      </c>
      <c r="DG205" s="206">
        <f t="shared" si="500"/>
        <v>0</v>
      </c>
    </row>
    <row r="206" spans="1:111" ht="2.15" customHeight="1" x14ac:dyDescent="0.25">
      <c r="A206" s="30"/>
      <c r="B206" s="131"/>
      <c r="C206" s="215"/>
      <c r="D206" s="217"/>
      <c r="E206" s="218"/>
      <c r="F206" s="217"/>
      <c r="G206" s="218"/>
      <c r="H206" s="217"/>
      <c r="I206" s="218"/>
      <c r="J206" s="217"/>
      <c r="K206" s="218"/>
      <c r="L206" s="217"/>
      <c r="M206" s="218"/>
      <c r="N206" s="217"/>
      <c r="O206" s="218"/>
      <c r="P206" s="217"/>
      <c r="Q206" s="218"/>
      <c r="R206" s="217"/>
      <c r="S206" s="218"/>
      <c r="T206" s="217"/>
      <c r="U206" s="218"/>
      <c r="V206" s="217"/>
      <c r="W206" s="218"/>
      <c r="X206" s="217"/>
      <c r="Y206" s="218"/>
      <c r="Z206" s="217"/>
      <c r="AA206" s="218"/>
      <c r="AB206" s="217"/>
      <c r="AC206" s="218"/>
      <c r="AD206" s="217"/>
      <c r="AE206" s="218"/>
      <c r="AF206" s="217"/>
      <c r="AG206" s="218"/>
      <c r="AH206" s="217"/>
      <c r="AI206" s="218"/>
      <c r="AJ206" s="217"/>
      <c r="AK206" s="218"/>
      <c r="AL206" s="217"/>
      <c r="AM206" s="218"/>
      <c r="AN206" s="217"/>
      <c r="AO206" s="218"/>
      <c r="AP206" s="217"/>
      <c r="AQ206" s="218"/>
      <c r="AR206" s="217"/>
      <c r="AS206" s="218"/>
      <c r="AT206" s="217"/>
      <c r="AU206" s="218"/>
      <c r="AV206" s="217"/>
      <c r="AW206" s="218"/>
      <c r="AX206" s="217"/>
      <c r="AY206" s="218"/>
      <c r="AZ206" s="217"/>
      <c r="BA206" s="218"/>
      <c r="BB206" s="217"/>
      <c r="BC206" s="218"/>
      <c r="BD206" s="217"/>
      <c r="BE206" s="218"/>
      <c r="BF206" s="217"/>
      <c r="BG206" s="216"/>
      <c r="BH206" s="132"/>
      <c r="BI206" s="132"/>
      <c r="BJ206" s="132"/>
      <c r="BK206" s="132"/>
      <c r="BL206" s="132"/>
      <c r="BM206" s="106"/>
      <c r="BN206" s="162"/>
      <c r="BO206" s="162">
        <f t="shared" ref="BO206" si="501">BO203</f>
        <v>0</v>
      </c>
      <c r="BQ206" s="170"/>
      <c r="BR206" s="99"/>
      <c r="BS206" s="118"/>
      <c r="BT206" s="99"/>
      <c r="BU206" s="143"/>
      <c r="BV206" s="99"/>
      <c r="BX206" s="148"/>
      <c r="BY206" s="148"/>
      <c r="CA206" s="149"/>
      <c r="CB206" s="149"/>
      <c r="CD206" s="205"/>
      <c r="CE206" s="99"/>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row>
    <row r="207" spans="1:111" ht="18" customHeight="1" x14ac:dyDescent="0.25">
      <c r="A207" s="30"/>
      <c r="B207" s="119"/>
      <c r="C207" s="215"/>
      <c r="D207" s="190"/>
      <c r="E207" s="131"/>
      <c r="F207" s="190"/>
      <c r="G207" s="131"/>
      <c r="H207" s="190"/>
      <c r="I207" s="131"/>
      <c r="J207" s="190"/>
      <c r="K207" s="131"/>
      <c r="L207" s="190"/>
      <c r="M207" s="131"/>
      <c r="N207" s="190"/>
      <c r="O207" s="131"/>
      <c r="P207" s="190"/>
      <c r="Q207" s="131"/>
      <c r="R207" s="190"/>
      <c r="S207" s="131"/>
      <c r="T207" s="190"/>
      <c r="U207" s="131"/>
      <c r="V207" s="190"/>
      <c r="W207" s="131"/>
      <c r="X207" s="190"/>
      <c r="Y207" s="131"/>
      <c r="Z207" s="190"/>
      <c r="AA207" s="131"/>
      <c r="AB207" s="190"/>
      <c r="AC207" s="131"/>
      <c r="AD207" s="190"/>
      <c r="AE207" s="131"/>
      <c r="AF207" s="190"/>
      <c r="AG207" s="131"/>
      <c r="AH207" s="190"/>
      <c r="AI207" s="131"/>
      <c r="AJ207" s="190"/>
      <c r="AK207" s="131"/>
      <c r="AL207" s="190"/>
      <c r="AM207" s="131"/>
      <c r="AN207" s="190"/>
      <c r="AO207" s="131"/>
      <c r="AP207" s="190"/>
      <c r="AQ207" s="131"/>
      <c r="AR207" s="190"/>
      <c r="AS207" s="131"/>
      <c r="AT207" s="190"/>
      <c r="AU207" s="131"/>
      <c r="AV207" s="190"/>
      <c r="AW207" s="131"/>
      <c r="AX207" s="190"/>
      <c r="AY207" s="131"/>
      <c r="AZ207" s="190"/>
      <c r="BA207" s="131"/>
      <c r="BB207" s="190"/>
      <c r="BC207" s="131"/>
      <c r="BD207" s="190"/>
      <c r="BE207" s="131"/>
      <c r="BF207" s="190"/>
      <c r="BG207" s="131"/>
      <c r="BH207" s="104" t="str">
        <f>IF(OR(Gesamtstunden=0,SUM($D$16:$BF$16)=0,B203=""),"",BR203)</f>
        <v/>
      </c>
      <c r="BI207" s="104" t="str">
        <f>IF(OR(Gesamtstunden=0,SUM($D$16:$BF$16)=0,B203=""),"",BS203)</f>
        <v/>
      </c>
      <c r="BJ207" s="108" t="str">
        <f t="shared" ref="BJ207" si="502">IF(BH207="","",IF(BH207=0,0,BU203))</f>
        <v/>
      </c>
      <c r="BK207" s="104" t="str">
        <f>IF(OR(Gesamtstunden=0,SUM($D$16:$BF$16)=0,B203=""),"",BV203)</f>
        <v/>
      </c>
      <c r="BL207" s="104" t="str">
        <f>IF(OR(Gesamtstunden=0,SUM($D$16:$BF$16)=0,B203=""),"",BV205)</f>
        <v/>
      </c>
      <c r="BM207" s="106" t="str">
        <f t="shared" ref="BM207" si="503">IF(BY203="ja","Es fehlen Angaben zum Berufsfeld!","")</f>
        <v/>
      </c>
      <c r="BN207" s="162"/>
      <c r="BO207" s="162">
        <f t="shared" ref="BO207" si="504">BO203</f>
        <v>0</v>
      </c>
      <c r="BQ207" s="169"/>
      <c r="BR207" s="99"/>
      <c r="BS207" s="118"/>
      <c r="BT207" s="99"/>
      <c r="BU207" s="143"/>
      <c r="BV207" s="99"/>
      <c r="BX207" s="148"/>
      <c r="BY207" s="148"/>
      <c r="CA207" s="149" t="str">
        <f>IF(CB207=FALSE,"",COUNTIFS($CB$19:CB207,"&lt;&gt;",$CB$19:CB207,"&lt;&gt;falsch"))</f>
        <v/>
      </c>
      <c r="CB207" s="149"/>
      <c r="CD207" s="205" t="s">
        <v>100</v>
      </c>
      <c r="CE207" s="99">
        <f>IF(Gesamtstunden=0,0,IF(SUM(CF207:DG207)&gt;0,1,IF(AND(BR203&gt;0,Gesamtstunden&gt;BR203),1,0)))</f>
        <v>0</v>
      </c>
      <c r="CF207" s="206">
        <f t="shared" ref="CF207:DG207" si="505">IF(OR($B203="",CF$17=""),0,IF(CF203&lt;CF$16,1,0))</f>
        <v>0</v>
      </c>
      <c r="CG207" s="206">
        <f t="shared" si="505"/>
        <v>0</v>
      </c>
      <c r="CH207" s="206">
        <f t="shared" si="505"/>
        <v>0</v>
      </c>
      <c r="CI207" s="206">
        <f t="shared" si="505"/>
        <v>0</v>
      </c>
      <c r="CJ207" s="206">
        <f t="shared" si="505"/>
        <v>0</v>
      </c>
      <c r="CK207" s="206">
        <f t="shared" si="505"/>
        <v>0</v>
      </c>
      <c r="CL207" s="206">
        <f t="shared" si="505"/>
        <v>0</v>
      </c>
      <c r="CM207" s="206">
        <f t="shared" si="505"/>
        <v>0</v>
      </c>
      <c r="CN207" s="206">
        <f t="shared" si="505"/>
        <v>0</v>
      </c>
      <c r="CO207" s="206">
        <f t="shared" si="505"/>
        <v>0</v>
      </c>
      <c r="CP207" s="206">
        <f t="shared" si="505"/>
        <v>0</v>
      </c>
      <c r="CQ207" s="206">
        <f t="shared" si="505"/>
        <v>0</v>
      </c>
      <c r="CR207" s="206">
        <f t="shared" si="505"/>
        <v>0</v>
      </c>
      <c r="CS207" s="206">
        <f t="shared" si="505"/>
        <v>0</v>
      </c>
      <c r="CT207" s="206">
        <f t="shared" si="505"/>
        <v>0</v>
      </c>
      <c r="CU207" s="206">
        <f t="shared" si="505"/>
        <v>0</v>
      </c>
      <c r="CV207" s="206">
        <f t="shared" si="505"/>
        <v>0</v>
      </c>
      <c r="CW207" s="206">
        <f t="shared" si="505"/>
        <v>0</v>
      </c>
      <c r="CX207" s="206">
        <f t="shared" si="505"/>
        <v>0</v>
      </c>
      <c r="CY207" s="206">
        <f t="shared" si="505"/>
        <v>0</v>
      </c>
      <c r="CZ207" s="206">
        <f t="shared" si="505"/>
        <v>0</v>
      </c>
      <c r="DA207" s="206">
        <f t="shared" si="505"/>
        <v>0</v>
      </c>
      <c r="DB207" s="206">
        <f t="shared" si="505"/>
        <v>0</v>
      </c>
      <c r="DC207" s="206">
        <f t="shared" si="505"/>
        <v>0</v>
      </c>
      <c r="DD207" s="206">
        <f t="shared" si="505"/>
        <v>0</v>
      </c>
      <c r="DE207" s="206">
        <f t="shared" si="505"/>
        <v>0</v>
      </c>
      <c r="DF207" s="206">
        <f t="shared" si="505"/>
        <v>0</v>
      </c>
      <c r="DG207" s="206">
        <f t="shared" si="505"/>
        <v>0</v>
      </c>
    </row>
    <row r="208" spans="1:111" ht="2.15" customHeight="1" x14ac:dyDescent="0.25">
      <c r="A208" s="30"/>
      <c r="B208" s="119"/>
      <c r="C208" s="215"/>
      <c r="D208" s="217"/>
      <c r="E208" s="218"/>
      <c r="F208" s="217"/>
      <c r="G208" s="218"/>
      <c r="H208" s="217"/>
      <c r="I208" s="218"/>
      <c r="J208" s="217"/>
      <c r="K208" s="218"/>
      <c r="L208" s="217"/>
      <c r="M208" s="218"/>
      <c r="N208" s="217"/>
      <c r="O208" s="218"/>
      <c r="P208" s="217"/>
      <c r="Q208" s="218"/>
      <c r="R208" s="217"/>
      <c r="S208" s="218"/>
      <c r="T208" s="217"/>
      <c r="U208" s="218"/>
      <c r="V208" s="217"/>
      <c r="W208" s="218"/>
      <c r="X208" s="217"/>
      <c r="Y208" s="218"/>
      <c r="Z208" s="217"/>
      <c r="AA208" s="218"/>
      <c r="AB208" s="217"/>
      <c r="AC208" s="218"/>
      <c r="AD208" s="217"/>
      <c r="AE208" s="218"/>
      <c r="AF208" s="217"/>
      <c r="AG208" s="218"/>
      <c r="AH208" s="217"/>
      <c r="AI208" s="218"/>
      <c r="AJ208" s="217"/>
      <c r="AK208" s="218"/>
      <c r="AL208" s="217"/>
      <c r="AM208" s="218"/>
      <c r="AN208" s="217"/>
      <c r="AO208" s="218"/>
      <c r="AP208" s="217"/>
      <c r="AQ208" s="218"/>
      <c r="AR208" s="217"/>
      <c r="AS208" s="218"/>
      <c r="AT208" s="217"/>
      <c r="AU208" s="218"/>
      <c r="AV208" s="217"/>
      <c r="AW208" s="218"/>
      <c r="AX208" s="217"/>
      <c r="AY208" s="218"/>
      <c r="AZ208" s="217"/>
      <c r="BA208" s="218"/>
      <c r="BB208" s="217"/>
      <c r="BC208" s="218"/>
      <c r="BD208" s="217"/>
      <c r="BE208" s="218"/>
      <c r="BF208" s="217"/>
      <c r="BG208" s="216"/>
      <c r="BH208" s="104"/>
      <c r="BI208" s="104"/>
      <c r="BJ208" s="108"/>
      <c r="BK208" s="104"/>
      <c r="BL208" s="104"/>
      <c r="BM208" s="106"/>
      <c r="BN208" s="162"/>
      <c r="BO208" s="162">
        <f t="shared" ref="BO208" si="506">BO203</f>
        <v>0</v>
      </c>
      <c r="BQ208" s="169"/>
      <c r="BR208" s="99"/>
      <c r="BS208" s="118"/>
      <c r="BT208" s="99"/>
      <c r="BU208" s="143"/>
      <c r="BV208" s="99"/>
      <c r="BX208" s="148"/>
      <c r="BY208" s="148"/>
      <c r="CA208" s="149"/>
      <c r="CB208" s="149"/>
      <c r="CD208" s="205"/>
      <c r="CE208" s="99"/>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row>
    <row r="209" spans="1:111" ht="18" customHeight="1" x14ac:dyDescent="0.25">
      <c r="A209" s="31"/>
      <c r="B209" s="114"/>
      <c r="C209" s="215"/>
      <c r="D209" s="191"/>
      <c r="E209" s="219"/>
      <c r="F209" s="191"/>
      <c r="G209" s="219"/>
      <c r="H209" s="191"/>
      <c r="I209" s="219"/>
      <c r="J209" s="191"/>
      <c r="K209" s="219"/>
      <c r="L209" s="191"/>
      <c r="M209" s="219"/>
      <c r="N209" s="191"/>
      <c r="O209" s="219"/>
      <c r="P209" s="191"/>
      <c r="Q209" s="219"/>
      <c r="R209" s="191"/>
      <c r="S209" s="219"/>
      <c r="T209" s="191"/>
      <c r="U209" s="219"/>
      <c r="V209" s="191"/>
      <c r="W209" s="219"/>
      <c r="X209" s="191"/>
      <c r="Y209" s="219"/>
      <c r="Z209" s="191"/>
      <c r="AA209" s="219"/>
      <c r="AB209" s="191"/>
      <c r="AC209" s="219"/>
      <c r="AD209" s="191"/>
      <c r="AE209" s="219"/>
      <c r="AF209" s="191"/>
      <c r="AG209" s="219"/>
      <c r="AH209" s="191"/>
      <c r="AI209" s="219"/>
      <c r="AJ209" s="191"/>
      <c r="AK209" s="219"/>
      <c r="AL209" s="191"/>
      <c r="AM209" s="219"/>
      <c r="AN209" s="191"/>
      <c r="AO209" s="219"/>
      <c r="AP209" s="191"/>
      <c r="AQ209" s="219"/>
      <c r="AR209" s="191"/>
      <c r="AS209" s="219"/>
      <c r="AT209" s="191"/>
      <c r="AU209" s="219"/>
      <c r="AV209" s="191"/>
      <c r="AW209" s="219"/>
      <c r="AX209" s="191"/>
      <c r="AY209" s="219"/>
      <c r="AZ209" s="191"/>
      <c r="BA209" s="219"/>
      <c r="BB209" s="191"/>
      <c r="BC209" s="219"/>
      <c r="BD209" s="191"/>
      <c r="BE209" s="219"/>
      <c r="BF209" s="191"/>
      <c r="BG209" s="131"/>
      <c r="BH209" s="115"/>
      <c r="BI209" s="115"/>
      <c r="BJ209" s="116"/>
      <c r="BK209" s="115"/>
      <c r="BL209" s="115"/>
      <c r="BM209" s="141" t="str">
        <f t="shared" ref="BM209" si="507">IF(AND(CE205=1,CE207=0),"Bitte die max. Anzahl an Gesamtstunden bzw. Stunden pro Tag beachten!",IF(AND(CE205=0,CE207=1),"Es fehlen Angaben zu den Kursstunden!",IF(AND(CE205=1,CE207=1),"Bitte die max. Anzahl an Stunden pro Tag beachten!","")))</f>
        <v/>
      </c>
      <c r="BN209" s="162" t="str">
        <f t="shared" ref="BN209" si="508">IF(B203&lt;&gt;"",1,"")</f>
        <v/>
      </c>
      <c r="BO209" s="162">
        <f t="shared" ref="BO209" si="509">BO203</f>
        <v>0</v>
      </c>
      <c r="BQ209" s="169"/>
      <c r="BR209" s="99"/>
      <c r="BS209" s="118"/>
      <c r="BT209" s="99"/>
      <c r="BU209" s="143"/>
      <c r="BV209" s="99"/>
      <c r="BX209" s="147"/>
      <c r="BY209" s="147"/>
      <c r="CA209" s="149" t="str">
        <f>IF(CB209=FALSE,"",COUNTIFS($CB$19:CB209,"&lt;&gt;",$CB$19:CB209,"&lt;&gt;falsch"))</f>
        <v/>
      </c>
      <c r="CB209" s="149"/>
      <c r="CD209" s="205"/>
      <c r="CE209" s="99"/>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row>
    <row r="210" spans="1:111" ht="5.15" customHeight="1" x14ac:dyDescent="0.25">
      <c r="B210" s="221"/>
      <c r="C210" s="218"/>
      <c r="BN210" s="163"/>
      <c r="BO210" s="162"/>
      <c r="BQ210" s="169"/>
      <c r="BR210" s="99"/>
      <c r="BS210" s="118"/>
      <c r="BT210" s="99"/>
      <c r="BU210" s="143"/>
      <c r="BV210" s="99"/>
      <c r="BX210" s="146"/>
      <c r="BY210" s="146"/>
      <c r="CA210" s="149" t="str">
        <f>IF(CB210=FALSE,"",COUNTIFS($CB$19:CB210,"&lt;&gt;",$CB$19:CB210,"&lt;&gt;falsch"))</f>
        <v/>
      </c>
      <c r="CB210" s="149"/>
      <c r="CD210" s="205"/>
      <c r="CE210" s="99"/>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row>
    <row r="211" spans="1:111" ht="18" customHeight="1" x14ac:dyDescent="0.25">
      <c r="A211" s="29">
        <v>25</v>
      </c>
      <c r="B211" s="117" t="str">
        <f>VLOOKUP(A211,'Kopierhilfe TN-Daten'!$A$2:$D$31,4)</f>
        <v/>
      </c>
      <c r="C211" s="131"/>
      <c r="D211" s="189"/>
      <c r="E211" s="117"/>
      <c r="F211" s="189"/>
      <c r="G211" s="117"/>
      <c r="H211" s="189"/>
      <c r="I211" s="117"/>
      <c r="J211" s="189"/>
      <c r="K211" s="117"/>
      <c r="L211" s="189"/>
      <c r="M211" s="117"/>
      <c r="N211" s="189"/>
      <c r="O211" s="117"/>
      <c r="P211" s="189"/>
      <c r="Q211" s="117"/>
      <c r="R211" s="189"/>
      <c r="S211" s="117"/>
      <c r="T211" s="189"/>
      <c r="U211" s="117"/>
      <c r="V211" s="189"/>
      <c r="W211" s="117"/>
      <c r="X211" s="189"/>
      <c r="Y211" s="117"/>
      <c r="Z211" s="189"/>
      <c r="AA211" s="117"/>
      <c r="AB211" s="189"/>
      <c r="AC211" s="117"/>
      <c r="AD211" s="189"/>
      <c r="AE211" s="117"/>
      <c r="AF211" s="189"/>
      <c r="AG211" s="117"/>
      <c r="AH211" s="189"/>
      <c r="AI211" s="117"/>
      <c r="AJ211" s="189"/>
      <c r="AK211" s="117"/>
      <c r="AL211" s="189"/>
      <c r="AM211" s="117"/>
      <c r="AN211" s="189"/>
      <c r="AO211" s="117"/>
      <c r="AP211" s="189"/>
      <c r="AQ211" s="117"/>
      <c r="AR211" s="189"/>
      <c r="AS211" s="117"/>
      <c r="AT211" s="189"/>
      <c r="AU211" s="117"/>
      <c r="AV211" s="189"/>
      <c r="AW211" s="117"/>
      <c r="AX211" s="189"/>
      <c r="AY211" s="117"/>
      <c r="AZ211" s="189"/>
      <c r="BA211" s="117"/>
      <c r="BB211" s="189"/>
      <c r="BC211" s="117"/>
      <c r="BD211" s="189"/>
      <c r="BE211" s="117"/>
      <c r="BF211" s="189"/>
      <c r="BG211" s="131"/>
      <c r="BH211" s="105"/>
      <c r="BI211" s="105"/>
      <c r="BJ211" s="105"/>
      <c r="BK211" s="105"/>
      <c r="BL211" s="105"/>
      <c r="BM211" s="106" t="str">
        <f t="shared" ref="BM211" si="510">IF(AND(B211="",BR211&gt;0),"Bitte den Namen der Schülerin/des Schülers erfassen!","")</f>
        <v/>
      </c>
      <c r="BN211" s="162"/>
      <c r="BO211" s="162">
        <f t="shared" ref="BO211" si="511">IF(OR(BM211&lt;&gt;"",BM213&lt;&gt;"",BM215&lt;&gt;"",BM217&lt;&gt;""),1,0)</f>
        <v>0</v>
      </c>
      <c r="BQ211" s="169"/>
      <c r="BR211" s="99">
        <f>SUMPRODUCT(($D$16:$BF$16=Haushaltsjahr)*(D211:BF211&lt;&gt;"")*(D217:BF217))</f>
        <v>0</v>
      </c>
      <c r="BS211" s="118">
        <f>SUMPRODUCT(($D$16:$BF$16=Haushaltsjahr)*(D211:BF211=$BS$17)*(D217:BF217))</f>
        <v>0</v>
      </c>
      <c r="BT211" s="99">
        <f>SUMPRODUCT(($D$16:$BF$16=Haushaltsjahr)*(D211:BF211=$BT$17)*(D217:BF217))</f>
        <v>0</v>
      </c>
      <c r="BU211" s="143">
        <f t="shared" ref="BU211" si="512">IF(BR211=0,0,ROUND(BS211/BR211,4))</f>
        <v>0</v>
      </c>
      <c r="BV211" s="99">
        <f t="shared" ref="BV211" si="513">IF(BY211="ja",0,IF(BU211&gt;=60%,BS211+BT211,BS211))</f>
        <v>0</v>
      </c>
      <c r="BX211" s="148" t="str">
        <f t="shared" ref="BX211" si="514">IF(SUMPRODUCT((D211:BF211=$BS$17)*(D213:BF213="")*($D$16:$BF$16&lt;&gt;0))&gt;0,"ja",
IF(SUMPRODUCT((D211:BF211=$BT$17)*(D213:BF213="")*($D$16:$BF$16&lt;&gt;0))&gt;0,"ja","nein"))</f>
        <v>nein</v>
      </c>
      <c r="BY211" s="148" t="str">
        <f t="shared" ref="BY211" si="515">IF(SUMPRODUCT((D211:BF211=$BS$17)*(D215:BF215="")*($D$16:$BF$16&lt;&gt;0))&gt;0,"ja",
IF(SUMPRODUCT((D211:BF211=$BT$17)*(D215:BF215="")*($D$16:$BF$16&lt;&gt;0))&gt;0,"ja","nein"))</f>
        <v>nein</v>
      </c>
      <c r="CA211" s="149" t="str">
        <f>IF(CB211=FALSE,"",COUNTIFS($CB$19:CB211,"&lt;&gt;",$CB$19:CB211,"&lt;&gt;falsch"))</f>
        <v/>
      </c>
      <c r="CB211" s="149" t="b">
        <f t="shared" ref="CB211" si="516">IF(BR213&gt;0,B211,FALSE)</f>
        <v>0</v>
      </c>
      <c r="CD211" s="205" t="s">
        <v>98</v>
      </c>
      <c r="CE211" s="99"/>
      <c r="CF211" s="118">
        <f t="shared" ref="CF211:DG211" si="517">IF(CF$17="",0,SUMPRODUCT(($D211:$BF211&lt;&gt;"")*($D217:$BF217)*($D$17:$BF$17=CF$17)))</f>
        <v>0</v>
      </c>
      <c r="CG211" s="118">
        <f t="shared" si="517"/>
        <v>0</v>
      </c>
      <c r="CH211" s="118">
        <f t="shared" si="517"/>
        <v>0</v>
      </c>
      <c r="CI211" s="118">
        <f t="shared" si="517"/>
        <v>0</v>
      </c>
      <c r="CJ211" s="118">
        <f t="shared" si="517"/>
        <v>0</v>
      </c>
      <c r="CK211" s="118">
        <f t="shared" si="517"/>
        <v>0</v>
      </c>
      <c r="CL211" s="118">
        <f t="shared" si="517"/>
        <v>0</v>
      </c>
      <c r="CM211" s="118">
        <f t="shared" si="517"/>
        <v>0</v>
      </c>
      <c r="CN211" s="118">
        <f t="shared" si="517"/>
        <v>0</v>
      </c>
      <c r="CO211" s="118">
        <f t="shared" si="517"/>
        <v>0</v>
      </c>
      <c r="CP211" s="118">
        <f t="shared" si="517"/>
        <v>0</v>
      </c>
      <c r="CQ211" s="118">
        <f t="shared" si="517"/>
        <v>0</v>
      </c>
      <c r="CR211" s="118">
        <f t="shared" si="517"/>
        <v>0</v>
      </c>
      <c r="CS211" s="118">
        <f t="shared" si="517"/>
        <v>0</v>
      </c>
      <c r="CT211" s="118">
        <f t="shared" si="517"/>
        <v>0</v>
      </c>
      <c r="CU211" s="118">
        <f t="shared" si="517"/>
        <v>0</v>
      </c>
      <c r="CV211" s="118">
        <f t="shared" si="517"/>
        <v>0</v>
      </c>
      <c r="CW211" s="118">
        <f t="shared" si="517"/>
        <v>0</v>
      </c>
      <c r="CX211" s="118">
        <f t="shared" si="517"/>
        <v>0</v>
      </c>
      <c r="CY211" s="118">
        <f t="shared" si="517"/>
        <v>0</v>
      </c>
      <c r="CZ211" s="118">
        <f t="shared" si="517"/>
        <v>0</v>
      </c>
      <c r="DA211" s="118">
        <f t="shared" si="517"/>
        <v>0</v>
      </c>
      <c r="DB211" s="118">
        <f t="shared" si="517"/>
        <v>0</v>
      </c>
      <c r="DC211" s="118">
        <f t="shared" si="517"/>
        <v>0</v>
      </c>
      <c r="DD211" s="118">
        <f t="shared" si="517"/>
        <v>0</v>
      </c>
      <c r="DE211" s="118">
        <f t="shared" si="517"/>
        <v>0</v>
      </c>
      <c r="DF211" s="118">
        <f t="shared" si="517"/>
        <v>0</v>
      </c>
      <c r="DG211" s="118">
        <f t="shared" si="517"/>
        <v>0</v>
      </c>
    </row>
    <row r="212" spans="1:111" ht="2.15" customHeight="1" x14ac:dyDescent="0.25">
      <c r="A212" s="30"/>
      <c r="B212" s="131"/>
      <c r="C212" s="215"/>
      <c r="D212" s="217"/>
      <c r="E212" s="218"/>
      <c r="F212" s="217"/>
      <c r="G212" s="218"/>
      <c r="H212" s="217"/>
      <c r="I212" s="218"/>
      <c r="J212" s="217"/>
      <c r="K212" s="218"/>
      <c r="L212" s="217"/>
      <c r="M212" s="218"/>
      <c r="N212" s="217"/>
      <c r="O212" s="218"/>
      <c r="P212" s="217"/>
      <c r="Q212" s="218"/>
      <c r="R212" s="217"/>
      <c r="S212" s="218"/>
      <c r="T212" s="217"/>
      <c r="U212" s="218"/>
      <c r="V212" s="217"/>
      <c r="W212" s="218"/>
      <c r="X212" s="217"/>
      <c r="Y212" s="218"/>
      <c r="Z212" s="217"/>
      <c r="AA212" s="218"/>
      <c r="AB212" s="217"/>
      <c r="AC212" s="218"/>
      <c r="AD212" s="217"/>
      <c r="AE212" s="218"/>
      <c r="AF212" s="217"/>
      <c r="AG212" s="218"/>
      <c r="AH212" s="217"/>
      <c r="AI212" s="218"/>
      <c r="AJ212" s="217"/>
      <c r="AK212" s="218"/>
      <c r="AL212" s="217"/>
      <c r="AM212" s="218"/>
      <c r="AN212" s="217"/>
      <c r="AO212" s="218"/>
      <c r="AP212" s="217"/>
      <c r="AQ212" s="218"/>
      <c r="AR212" s="217"/>
      <c r="AS212" s="218"/>
      <c r="AT212" s="217"/>
      <c r="AU212" s="218"/>
      <c r="AV212" s="217"/>
      <c r="AW212" s="218"/>
      <c r="AX212" s="217"/>
      <c r="AY212" s="218"/>
      <c r="AZ212" s="217"/>
      <c r="BA212" s="218"/>
      <c r="BB212" s="217"/>
      <c r="BC212" s="218"/>
      <c r="BD212" s="217"/>
      <c r="BE212" s="218"/>
      <c r="BF212" s="217"/>
      <c r="BG212" s="216"/>
      <c r="BH212" s="132"/>
      <c r="BI212" s="132"/>
      <c r="BJ212" s="132"/>
      <c r="BK212" s="132"/>
      <c r="BL212" s="132"/>
      <c r="BM212" s="106"/>
      <c r="BN212" s="162"/>
      <c r="BO212" s="162">
        <f t="shared" ref="BO212" si="518">BO211</f>
        <v>0</v>
      </c>
      <c r="BQ212" s="169"/>
      <c r="BR212" s="99"/>
      <c r="BS212" s="118"/>
      <c r="BT212" s="99"/>
      <c r="BU212" s="143"/>
      <c r="BV212" s="99"/>
      <c r="BX212" s="148"/>
      <c r="BY212" s="148"/>
      <c r="CA212" s="149"/>
      <c r="CB212" s="149"/>
      <c r="CD212" s="205"/>
      <c r="CE212" s="99"/>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c r="DB212" s="118"/>
      <c r="DC212" s="118"/>
      <c r="DD212" s="118"/>
      <c r="DE212" s="118"/>
      <c r="DF212" s="118"/>
      <c r="DG212" s="118"/>
    </row>
    <row r="213" spans="1:111" ht="18" customHeight="1" x14ac:dyDescent="0.25">
      <c r="A213" s="30"/>
      <c r="B213" s="131"/>
      <c r="C213" s="215"/>
      <c r="D213" s="190"/>
      <c r="E213" s="131"/>
      <c r="F213" s="190"/>
      <c r="G213" s="131"/>
      <c r="H213" s="190"/>
      <c r="I213" s="131"/>
      <c r="J213" s="190"/>
      <c r="K213" s="131"/>
      <c r="L213" s="190"/>
      <c r="M213" s="131"/>
      <c r="N213" s="190"/>
      <c r="O213" s="131"/>
      <c r="P213" s="190"/>
      <c r="Q213" s="131"/>
      <c r="R213" s="190"/>
      <c r="S213" s="131"/>
      <c r="T213" s="190"/>
      <c r="U213" s="131"/>
      <c r="V213" s="190"/>
      <c r="W213" s="131"/>
      <c r="X213" s="190"/>
      <c r="Y213" s="131"/>
      <c r="Z213" s="190"/>
      <c r="AA213" s="131"/>
      <c r="AB213" s="190"/>
      <c r="AC213" s="131"/>
      <c r="AD213" s="190"/>
      <c r="AE213" s="131"/>
      <c r="AF213" s="190"/>
      <c r="AG213" s="131"/>
      <c r="AH213" s="190"/>
      <c r="AI213" s="131"/>
      <c r="AJ213" s="190"/>
      <c r="AK213" s="131"/>
      <c r="AL213" s="190"/>
      <c r="AM213" s="131"/>
      <c r="AN213" s="190"/>
      <c r="AO213" s="131"/>
      <c r="AP213" s="190"/>
      <c r="AQ213" s="131"/>
      <c r="AR213" s="190"/>
      <c r="AS213" s="131"/>
      <c r="AT213" s="190"/>
      <c r="AU213" s="131"/>
      <c r="AV213" s="190"/>
      <c r="AW213" s="131"/>
      <c r="AX213" s="190"/>
      <c r="AY213" s="131"/>
      <c r="AZ213" s="190"/>
      <c r="BA213" s="131"/>
      <c r="BB213" s="190"/>
      <c r="BC213" s="131"/>
      <c r="BD213" s="190"/>
      <c r="BE213" s="131"/>
      <c r="BF213" s="190"/>
      <c r="BG213" s="131"/>
      <c r="BH213" s="132"/>
      <c r="BI213" s="132"/>
      <c r="BJ213" s="132"/>
      <c r="BK213" s="132"/>
      <c r="BL213" s="132"/>
      <c r="BM213" s="106" t="str">
        <f t="shared" ref="BM213" si="519">IF(BX211="ja","Es fehlen Angaben zum Maßnahmeort!","")</f>
        <v/>
      </c>
      <c r="BN213" s="162"/>
      <c r="BO213" s="162">
        <f t="shared" ref="BO213" si="520">BO211</f>
        <v>0</v>
      </c>
      <c r="BQ213" s="170" t="s">
        <v>73</v>
      </c>
      <c r="BR213" s="99">
        <f>SUMPRODUCT(($D$16:$BF$16=Haushaltsjahr)*(D211:BF211&lt;&gt;"")*(D213:BF213=BQ213)*(D217:BF217))</f>
        <v>0</v>
      </c>
      <c r="BS213" s="118">
        <f>SUMPRODUCT(($D$16:$BF$16=Haushaltsjahr)*(D211:BF211=$BS$17)*(D213:BF213=BQ213)*(D217:BF217))</f>
        <v>0</v>
      </c>
      <c r="BT213" s="99">
        <f>SUMPRODUCT(($D$16:$BF$16=Haushaltsjahr)*(D211:BF211=$BT$17)*(D213:BF213=BQ213)*(D217:BF217))</f>
        <v>0</v>
      </c>
      <c r="BU213" s="143"/>
      <c r="BV213" s="99">
        <f t="shared" ref="BV213" si="521">IF(OR(BY211="ja",BX211="ja"),0,IF(BU211&gt;=60%,BS213+BT213,BS213))</f>
        <v>0</v>
      </c>
      <c r="BX213" s="148"/>
      <c r="BY213" s="148"/>
      <c r="CA213" s="149" t="str">
        <f>IF(CB213=FALSE,"",COUNTIFS($CB$19:CB213,"&lt;&gt;",$CB$19:CB213,"&lt;&gt;falsch"))</f>
        <v/>
      </c>
      <c r="CB213" s="149"/>
      <c r="CD213" s="205" t="s">
        <v>99</v>
      </c>
      <c r="CE213" s="99">
        <f>IF(Gesamtstunden=0,0,IF(SUM(CF213:DG213)&gt;0,1,IF(AND(BR211&gt;0,Gesamtstunden&lt;BR211),1,0)))</f>
        <v>0</v>
      </c>
      <c r="CF213" s="206">
        <f t="shared" ref="CF213:DG213" si="522">IF(CF$17="",0,IF(CF211&gt;CF$16,1,0))</f>
        <v>0</v>
      </c>
      <c r="CG213" s="206">
        <f t="shared" si="522"/>
        <v>0</v>
      </c>
      <c r="CH213" s="206">
        <f t="shared" si="522"/>
        <v>0</v>
      </c>
      <c r="CI213" s="206">
        <f t="shared" si="522"/>
        <v>0</v>
      </c>
      <c r="CJ213" s="206">
        <f t="shared" si="522"/>
        <v>0</v>
      </c>
      <c r="CK213" s="206">
        <f t="shared" si="522"/>
        <v>0</v>
      </c>
      <c r="CL213" s="206">
        <f t="shared" si="522"/>
        <v>0</v>
      </c>
      <c r="CM213" s="206">
        <f t="shared" si="522"/>
        <v>0</v>
      </c>
      <c r="CN213" s="206">
        <f t="shared" si="522"/>
        <v>0</v>
      </c>
      <c r="CO213" s="206">
        <f t="shared" si="522"/>
        <v>0</v>
      </c>
      <c r="CP213" s="206">
        <f t="shared" si="522"/>
        <v>0</v>
      </c>
      <c r="CQ213" s="206">
        <f t="shared" si="522"/>
        <v>0</v>
      </c>
      <c r="CR213" s="206">
        <f t="shared" si="522"/>
        <v>0</v>
      </c>
      <c r="CS213" s="206">
        <f t="shared" si="522"/>
        <v>0</v>
      </c>
      <c r="CT213" s="206">
        <f t="shared" si="522"/>
        <v>0</v>
      </c>
      <c r="CU213" s="206">
        <f t="shared" si="522"/>
        <v>0</v>
      </c>
      <c r="CV213" s="206">
        <f t="shared" si="522"/>
        <v>0</v>
      </c>
      <c r="CW213" s="206">
        <f t="shared" si="522"/>
        <v>0</v>
      </c>
      <c r="CX213" s="206">
        <f t="shared" si="522"/>
        <v>0</v>
      </c>
      <c r="CY213" s="206">
        <f t="shared" si="522"/>
        <v>0</v>
      </c>
      <c r="CZ213" s="206">
        <f t="shared" si="522"/>
        <v>0</v>
      </c>
      <c r="DA213" s="206">
        <f t="shared" si="522"/>
        <v>0</v>
      </c>
      <c r="DB213" s="206">
        <f t="shared" si="522"/>
        <v>0</v>
      </c>
      <c r="DC213" s="206">
        <f t="shared" si="522"/>
        <v>0</v>
      </c>
      <c r="DD213" s="206">
        <f t="shared" si="522"/>
        <v>0</v>
      </c>
      <c r="DE213" s="206">
        <f t="shared" si="522"/>
        <v>0</v>
      </c>
      <c r="DF213" s="206">
        <f t="shared" si="522"/>
        <v>0</v>
      </c>
      <c r="DG213" s="206">
        <f t="shared" si="522"/>
        <v>0</v>
      </c>
    </row>
    <row r="214" spans="1:111" ht="2.15" customHeight="1" x14ac:dyDescent="0.25">
      <c r="A214" s="30"/>
      <c r="B214" s="131"/>
      <c r="C214" s="215"/>
      <c r="D214" s="217"/>
      <c r="E214" s="218"/>
      <c r="F214" s="217"/>
      <c r="G214" s="218"/>
      <c r="H214" s="217"/>
      <c r="I214" s="218"/>
      <c r="J214" s="217"/>
      <c r="K214" s="218"/>
      <c r="L214" s="217"/>
      <c r="M214" s="218"/>
      <c r="N214" s="217"/>
      <c r="O214" s="218"/>
      <c r="P214" s="217"/>
      <c r="Q214" s="218"/>
      <c r="R214" s="217"/>
      <c r="S214" s="218"/>
      <c r="T214" s="217"/>
      <c r="U214" s="218"/>
      <c r="V214" s="217"/>
      <c r="W214" s="218"/>
      <c r="X214" s="217"/>
      <c r="Y214" s="218"/>
      <c r="Z214" s="217"/>
      <c r="AA214" s="218"/>
      <c r="AB214" s="217"/>
      <c r="AC214" s="218"/>
      <c r="AD214" s="217"/>
      <c r="AE214" s="218"/>
      <c r="AF214" s="217"/>
      <c r="AG214" s="218"/>
      <c r="AH214" s="217"/>
      <c r="AI214" s="218"/>
      <c r="AJ214" s="217"/>
      <c r="AK214" s="218"/>
      <c r="AL214" s="217"/>
      <c r="AM214" s="218"/>
      <c r="AN214" s="217"/>
      <c r="AO214" s="218"/>
      <c r="AP214" s="217"/>
      <c r="AQ214" s="218"/>
      <c r="AR214" s="217"/>
      <c r="AS214" s="218"/>
      <c r="AT214" s="217"/>
      <c r="AU214" s="218"/>
      <c r="AV214" s="217"/>
      <c r="AW214" s="218"/>
      <c r="AX214" s="217"/>
      <c r="AY214" s="218"/>
      <c r="AZ214" s="217"/>
      <c r="BA214" s="218"/>
      <c r="BB214" s="217"/>
      <c r="BC214" s="218"/>
      <c r="BD214" s="217"/>
      <c r="BE214" s="218"/>
      <c r="BF214" s="217"/>
      <c r="BG214" s="216"/>
      <c r="BH214" s="132"/>
      <c r="BI214" s="132"/>
      <c r="BJ214" s="132"/>
      <c r="BK214" s="132"/>
      <c r="BL214" s="132"/>
      <c r="BM214" s="106"/>
      <c r="BN214" s="162"/>
      <c r="BO214" s="162">
        <f t="shared" ref="BO214" si="523">BO211</f>
        <v>0</v>
      </c>
      <c r="BQ214" s="170"/>
      <c r="BR214" s="99"/>
      <c r="BS214" s="118"/>
      <c r="BT214" s="99"/>
      <c r="BU214" s="143"/>
      <c r="BV214" s="99"/>
      <c r="BX214" s="148"/>
      <c r="BY214" s="148"/>
      <c r="CA214" s="149"/>
      <c r="CB214" s="149"/>
      <c r="CD214" s="205"/>
      <c r="CE214" s="99"/>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row>
    <row r="215" spans="1:111" ht="18" customHeight="1" x14ac:dyDescent="0.25">
      <c r="A215" s="30"/>
      <c r="B215" s="119"/>
      <c r="C215" s="215"/>
      <c r="D215" s="190"/>
      <c r="E215" s="131"/>
      <c r="F215" s="190"/>
      <c r="G215" s="131"/>
      <c r="H215" s="190"/>
      <c r="I215" s="131"/>
      <c r="J215" s="190"/>
      <c r="K215" s="131"/>
      <c r="L215" s="190"/>
      <c r="M215" s="131"/>
      <c r="N215" s="190"/>
      <c r="O215" s="131"/>
      <c r="P215" s="190"/>
      <c r="Q215" s="131"/>
      <c r="R215" s="190"/>
      <c r="S215" s="131"/>
      <c r="T215" s="190"/>
      <c r="U215" s="131"/>
      <c r="V215" s="190"/>
      <c r="W215" s="131"/>
      <c r="X215" s="190"/>
      <c r="Y215" s="131"/>
      <c r="Z215" s="190"/>
      <c r="AA215" s="131"/>
      <c r="AB215" s="190"/>
      <c r="AC215" s="131"/>
      <c r="AD215" s="190"/>
      <c r="AE215" s="131"/>
      <c r="AF215" s="190"/>
      <c r="AG215" s="131"/>
      <c r="AH215" s="190"/>
      <c r="AI215" s="131"/>
      <c r="AJ215" s="190"/>
      <c r="AK215" s="131"/>
      <c r="AL215" s="190"/>
      <c r="AM215" s="131"/>
      <c r="AN215" s="190"/>
      <c r="AO215" s="131"/>
      <c r="AP215" s="190"/>
      <c r="AQ215" s="131"/>
      <c r="AR215" s="190"/>
      <c r="AS215" s="131"/>
      <c r="AT215" s="190"/>
      <c r="AU215" s="131"/>
      <c r="AV215" s="190"/>
      <c r="AW215" s="131"/>
      <c r="AX215" s="190"/>
      <c r="AY215" s="131"/>
      <c r="AZ215" s="190"/>
      <c r="BA215" s="131"/>
      <c r="BB215" s="190"/>
      <c r="BC215" s="131"/>
      <c r="BD215" s="190"/>
      <c r="BE215" s="131"/>
      <c r="BF215" s="190"/>
      <c r="BG215" s="131"/>
      <c r="BH215" s="104" t="str">
        <f>IF(OR(Gesamtstunden=0,SUM($D$16:$BF$16)=0,B211=""),"",BR211)</f>
        <v/>
      </c>
      <c r="BI215" s="104" t="str">
        <f>IF(OR(Gesamtstunden=0,SUM($D$16:$BF$16)=0,B211=""),"",BS211)</f>
        <v/>
      </c>
      <c r="BJ215" s="108" t="str">
        <f t="shared" ref="BJ215" si="524">IF(BH215="","",IF(BH215=0,0,BU211))</f>
        <v/>
      </c>
      <c r="BK215" s="104" t="str">
        <f>IF(OR(Gesamtstunden=0,SUM($D$16:$BF$16)=0,B211=""),"",BV211)</f>
        <v/>
      </c>
      <c r="BL215" s="104" t="str">
        <f>IF(OR(Gesamtstunden=0,SUM($D$16:$BF$16)=0,B211=""),"",BV213)</f>
        <v/>
      </c>
      <c r="BM215" s="106" t="str">
        <f t="shared" ref="BM215" si="525">IF(BY211="ja","Es fehlen Angaben zum Berufsfeld!","")</f>
        <v/>
      </c>
      <c r="BN215" s="162"/>
      <c r="BO215" s="162">
        <f t="shared" ref="BO215" si="526">BO211</f>
        <v>0</v>
      </c>
      <c r="BQ215" s="169"/>
      <c r="BR215" s="99"/>
      <c r="BS215" s="118"/>
      <c r="BT215" s="99"/>
      <c r="BU215" s="143"/>
      <c r="BV215" s="99"/>
      <c r="BX215" s="148"/>
      <c r="BY215" s="148"/>
      <c r="CA215" s="149" t="str">
        <f>IF(CB215=FALSE,"",COUNTIFS($CB$19:CB215,"&lt;&gt;",$CB$19:CB215,"&lt;&gt;falsch"))</f>
        <v/>
      </c>
      <c r="CB215" s="149"/>
      <c r="CD215" s="205" t="s">
        <v>100</v>
      </c>
      <c r="CE215" s="99">
        <f>IF(Gesamtstunden=0,0,IF(SUM(CF215:DG215)&gt;0,1,IF(AND(BR211&gt;0,Gesamtstunden&gt;BR211),1,0)))</f>
        <v>0</v>
      </c>
      <c r="CF215" s="206">
        <f t="shared" ref="CF215:DG215" si="527">IF(OR($B211="",CF$17=""),0,IF(CF211&lt;CF$16,1,0))</f>
        <v>0</v>
      </c>
      <c r="CG215" s="206">
        <f t="shared" si="527"/>
        <v>0</v>
      </c>
      <c r="CH215" s="206">
        <f t="shared" si="527"/>
        <v>0</v>
      </c>
      <c r="CI215" s="206">
        <f t="shared" si="527"/>
        <v>0</v>
      </c>
      <c r="CJ215" s="206">
        <f t="shared" si="527"/>
        <v>0</v>
      </c>
      <c r="CK215" s="206">
        <f t="shared" si="527"/>
        <v>0</v>
      </c>
      <c r="CL215" s="206">
        <f t="shared" si="527"/>
        <v>0</v>
      </c>
      <c r="CM215" s="206">
        <f t="shared" si="527"/>
        <v>0</v>
      </c>
      <c r="CN215" s="206">
        <f t="shared" si="527"/>
        <v>0</v>
      </c>
      <c r="CO215" s="206">
        <f t="shared" si="527"/>
        <v>0</v>
      </c>
      <c r="CP215" s="206">
        <f t="shared" si="527"/>
        <v>0</v>
      </c>
      <c r="CQ215" s="206">
        <f t="shared" si="527"/>
        <v>0</v>
      </c>
      <c r="CR215" s="206">
        <f t="shared" si="527"/>
        <v>0</v>
      </c>
      <c r="CS215" s="206">
        <f t="shared" si="527"/>
        <v>0</v>
      </c>
      <c r="CT215" s="206">
        <f t="shared" si="527"/>
        <v>0</v>
      </c>
      <c r="CU215" s="206">
        <f t="shared" si="527"/>
        <v>0</v>
      </c>
      <c r="CV215" s="206">
        <f t="shared" si="527"/>
        <v>0</v>
      </c>
      <c r="CW215" s="206">
        <f t="shared" si="527"/>
        <v>0</v>
      </c>
      <c r="CX215" s="206">
        <f t="shared" si="527"/>
        <v>0</v>
      </c>
      <c r="CY215" s="206">
        <f t="shared" si="527"/>
        <v>0</v>
      </c>
      <c r="CZ215" s="206">
        <f t="shared" si="527"/>
        <v>0</v>
      </c>
      <c r="DA215" s="206">
        <f t="shared" si="527"/>
        <v>0</v>
      </c>
      <c r="DB215" s="206">
        <f t="shared" si="527"/>
        <v>0</v>
      </c>
      <c r="DC215" s="206">
        <f t="shared" si="527"/>
        <v>0</v>
      </c>
      <c r="DD215" s="206">
        <f t="shared" si="527"/>
        <v>0</v>
      </c>
      <c r="DE215" s="206">
        <f t="shared" si="527"/>
        <v>0</v>
      </c>
      <c r="DF215" s="206">
        <f t="shared" si="527"/>
        <v>0</v>
      </c>
      <c r="DG215" s="206">
        <f t="shared" si="527"/>
        <v>0</v>
      </c>
    </row>
    <row r="216" spans="1:111" ht="2.15" customHeight="1" x14ac:dyDescent="0.25">
      <c r="A216" s="30"/>
      <c r="B216" s="119"/>
      <c r="C216" s="215"/>
      <c r="D216" s="217"/>
      <c r="E216" s="218"/>
      <c r="F216" s="217"/>
      <c r="G216" s="218"/>
      <c r="H216" s="217"/>
      <c r="I216" s="218"/>
      <c r="J216" s="217"/>
      <c r="K216" s="218"/>
      <c r="L216" s="217"/>
      <c r="M216" s="218"/>
      <c r="N216" s="217"/>
      <c r="O216" s="218"/>
      <c r="P216" s="217"/>
      <c r="Q216" s="218"/>
      <c r="R216" s="217"/>
      <c r="S216" s="218"/>
      <c r="T216" s="217"/>
      <c r="U216" s="218"/>
      <c r="V216" s="217"/>
      <c r="W216" s="218"/>
      <c r="X216" s="217"/>
      <c r="Y216" s="218"/>
      <c r="Z216" s="217"/>
      <c r="AA216" s="218"/>
      <c r="AB216" s="217"/>
      <c r="AC216" s="218"/>
      <c r="AD216" s="217"/>
      <c r="AE216" s="218"/>
      <c r="AF216" s="217"/>
      <c r="AG216" s="218"/>
      <c r="AH216" s="217"/>
      <c r="AI216" s="218"/>
      <c r="AJ216" s="217"/>
      <c r="AK216" s="218"/>
      <c r="AL216" s="217"/>
      <c r="AM216" s="218"/>
      <c r="AN216" s="217"/>
      <c r="AO216" s="218"/>
      <c r="AP216" s="217"/>
      <c r="AQ216" s="218"/>
      <c r="AR216" s="217"/>
      <c r="AS216" s="218"/>
      <c r="AT216" s="217"/>
      <c r="AU216" s="218"/>
      <c r="AV216" s="217"/>
      <c r="AW216" s="218"/>
      <c r="AX216" s="217"/>
      <c r="AY216" s="218"/>
      <c r="AZ216" s="217"/>
      <c r="BA216" s="218"/>
      <c r="BB216" s="217"/>
      <c r="BC216" s="218"/>
      <c r="BD216" s="217"/>
      <c r="BE216" s="218"/>
      <c r="BF216" s="217"/>
      <c r="BG216" s="216"/>
      <c r="BH216" s="104"/>
      <c r="BI216" s="104"/>
      <c r="BJ216" s="108"/>
      <c r="BK216" s="104"/>
      <c r="BL216" s="104"/>
      <c r="BM216" s="106"/>
      <c r="BN216" s="162"/>
      <c r="BO216" s="162">
        <f t="shared" ref="BO216" si="528">BO211</f>
        <v>0</v>
      </c>
      <c r="BQ216" s="169"/>
      <c r="BR216" s="99"/>
      <c r="BS216" s="118"/>
      <c r="BT216" s="99"/>
      <c r="BU216" s="143"/>
      <c r="BV216" s="99"/>
      <c r="BX216" s="148"/>
      <c r="BY216" s="148"/>
      <c r="CA216" s="149"/>
      <c r="CB216" s="149"/>
      <c r="CD216" s="205"/>
      <c r="CE216" s="99"/>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row>
    <row r="217" spans="1:111" ht="18" customHeight="1" x14ac:dyDescent="0.25">
      <c r="A217" s="31"/>
      <c r="B217" s="114"/>
      <c r="C217" s="215"/>
      <c r="D217" s="191"/>
      <c r="E217" s="219"/>
      <c r="F217" s="191"/>
      <c r="G217" s="219"/>
      <c r="H217" s="191"/>
      <c r="I217" s="219"/>
      <c r="J217" s="191"/>
      <c r="K217" s="219"/>
      <c r="L217" s="191"/>
      <c r="M217" s="219"/>
      <c r="N217" s="191"/>
      <c r="O217" s="219"/>
      <c r="P217" s="191"/>
      <c r="Q217" s="219"/>
      <c r="R217" s="191"/>
      <c r="S217" s="219"/>
      <c r="T217" s="191"/>
      <c r="U217" s="219"/>
      <c r="V217" s="191"/>
      <c r="W217" s="219"/>
      <c r="X217" s="191"/>
      <c r="Y217" s="219"/>
      <c r="Z217" s="191"/>
      <c r="AA217" s="219"/>
      <c r="AB217" s="191"/>
      <c r="AC217" s="219"/>
      <c r="AD217" s="191"/>
      <c r="AE217" s="219"/>
      <c r="AF217" s="191"/>
      <c r="AG217" s="219"/>
      <c r="AH217" s="191"/>
      <c r="AI217" s="219"/>
      <c r="AJ217" s="191"/>
      <c r="AK217" s="219"/>
      <c r="AL217" s="191"/>
      <c r="AM217" s="219"/>
      <c r="AN217" s="191"/>
      <c r="AO217" s="219"/>
      <c r="AP217" s="191"/>
      <c r="AQ217" s="219"/>
      <c r="AR217" s="191"/>
      <c r="AS217" s="219"/>
      <c r="AT217" s="191"/>
      <c r="AU217" s="219"/>
      <c r="AV217" s="191"/>
      <c r="AW217" s="219"/>
      <c r="AX217" s="191"/>
      <c r="AY217" s="219"/>
      <c r="AZ217" s="191"/>
      <c r="BA217" s="219"/>
      <c r="BB217" s="191"/>
      <c r="BC217" s="219"/>
      <c r="BD217" s="191"/>
      <c r="BE217" s="219"/>
      <c r="BF217" s="191"/>
      <c r="BG217" s="131"/>
      <c r="BH217" s="115"/>
      <c r="BI217" s="115"/>
      <c r="BJ217" s="116"/>
      <c r="BK217" s="115"/>
      <c r="BL217" s="115"/>
      <c r="BM217" s="141" t="str">
        <f t="shared" ref="BM217" si="529">IF(AND(CE213=1,CE215=0),"Bitte die max. Anzahl an Gesamtstunden bzw. Stunden pro Tag beachten!",IF(AND(CE213=0,CE215=1),"Es fehlen Angaben zu den Kursstunden!",IF(AND(CE213=1,CE215=1),"Bitte die max. Anzahl an Stunden pro Tag beachten!","")))</f>
        <v/>
      </c>
      <c r="BN217" s="162" t="str">
        <f t="shared" ref="BN217" si="530">IF(B211&lt;&gt;"",1,"")</f>
        <v/>
      </c>
      <c r="BO217" s="162">
        <f t="shared" ref="BO217" si="531">BO211</f>
        <v>0</v>
      </c>
      <c r="BQ217" s="169"/>
      <c r="BR217" s="99"/>
      <c r="BS217" s="118"/>
      <c r="BT217" s="99"/>
      <c r="BU217" s="143"/>
      <c r="BV217" s="99"/>
      <c r="BX217" s="147"/>
      <c r="BY217" s="147"/>
      <c r="CA217" s="149" t="str">
        <f>IF(CB217=FALSE,"",COUNTIFS($CB$19:CB217,"&lt;&gt;",$CB$19:CB217,"&lt;&gt;falsch"))</f>
        <v/>
      </c>
      <c r="CB217" s="149"/>
      <c r="CD217" s="205"/>
      <c r="CE217" s="99"/>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row>
    <row r="218" spans="1:111" ht="5.15" customHeight="1" x14ac:dyDescent="0.25">
      <c r="B218" s="221"/>
      <c r="C218" s="218"/>
      <c r="BN218" s="163"/>
      <c r="BO218" s="162"/>
      <c r="BQ218" s="169"/>
      <c r="BR218" s="99"/>
      <c r="BS218" s="118"/>
      <c r="BT218" s="99"/>
      <c r="BU218" s="143"/>
      <c r="BV218" s="99"/>
      <c r="BX218" s="146"/>
      <c r="BY218" s="146"/>
      <c r="CA218" s="149" t="str">
        <f>IF(CB218=FALSE,"",COUNTIFS($CB$19:CB218,"&lt;&gt;",$CB$19:CB218,"&lt;&gt;falsch"))</f>
        <v/>
      </c>
      <c r="CB218" s="149"/>
      <c r="CD218" s="205"/>
      <c r="CE218" s="99"/>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row>
    <row r="219" spans="1:111" ht="18" customHeight="1" x14ac:dyDescent="0.25">
      <c r="A219" s="29">
        <v>26</v>
      </c>
      <c r="B219" s="117" t="str">
        <f>VLOOKUP(A219,'Kopierhilfe TN-Daten'!$A$2:$D$31,4)</f>
        <v/>
      </c>
      <c r="C219" s="131"/>
      <c r="D219" s="189"/>
      <c r="E219" s="117"/>
      <c r="F219" s="189"/>
      <c r="G219" s="117"/>
      <c r="H219" s="189"/>
      <c r="I219" s="117"/>
      <c r="J219" s="189"/>
      <c r="K219" s="117"/>
      <c r="L219" s="189"/>
      <c r="M219" s="117"/>
      <c r="N219" s="189"/>
      <c r="O219" s="117"/>
      <c r="P219" s="189"/>
      <c r="Q219" s="117"/>
      <c r="R219" s="189"/>
      <c r="S219" s="117"/>
      <c r="T219" s="189"/>
      <c r="U219" s="117"/>
      <c r="V219" s="189"/>
      <c r="W219" s="117"/>
      <c r="X219" s="189"/>
      <c r="Y219" s="117"/>
      <c r="Z219" s="189"/>
      <c r="AA219" s="117"/>
      <c r="AB219" s="189"/>
      <c r="AC219" s="117"/>
      <c r="AD219" s="189"/>
      <c r="AE219" s="117"/>
      <c r="AF219" s="189"/>
      <c r="AG219" s="117"/>
      <c r="AH219" s="189"/>
      <c r="AI219" s="117"/>
      <c r="AJ219" s="189"/>
      <c r="AK219" s="117"/>
      <c r="AL219" s="189"/>
      <c r="AM219" s="117"/>
      <c r="AN219" s="189"/>
      <c r="AO219" s="117"/>
      <c r="AP219" s="189"/>
      <c r="AQ219" s="117"/>
      <c r="AR219" s="189"/>
      <c r="AS219" s="117"/>
      <c r="AT219" s="189"/>
      <c r="AU219" s="117"/>
      <c r="AV219" s="189"/>
      <c r="AW219" s="117"/>
      <c r="AX219" s="189"/>
      <c r="AY219" s="117"/>
      <c r="AZ219" s="189"/>
      <c r="BA219" s="117"/>
      <c r="BB219" s="189"/>
      <c r="BC219" s="117"/>
      <c r="BD219" s="189"/>
      <c r="BE219" s="117"/>
      <c r="BF219" s="189"/>
      <c r="BG219" s="131"/>
      <c r="BH219" s="105"/>
      <c r="BI219" s="105"/>
      <c r="BJ219" s="105"/>
      <c r="BK219" s="105"/>
      <c r="BL219" s="105"/>
      <c r="BM219" s="106" t="str">
        <f t="shared" ref="BM219" si="532">IF(AND(B219="",BR219&gt;0),"Bitte den Namen der Schülerin/des Schülers erfassen!","")</f>
        <v/>
      </c>
      <c r="BN219" s="162"/>
      <c r="BO219" s="162">
        <f t="shared" ref="BO219" si="533">IF(OR(BM219&lt;&gt;"",BM221&lt;&gt;"",BM223&lt;&gt;"",BM225&lt;&gt;""),1,0)</f>
        <v>0</v>
      </c>
      <c r="BQ219" s="169"/>
      <c r="BR219" s="99">
        <f>SUMPRODUCT(($D$16:$BF$16=Haushaltsjahr)*(D219:BF219&lt;&gt;"")*(D225:BF225))</f>
        <v>0</v>
      </c>
      <c r="BS219" s="118">
        <f>SUMPRODUCT(($D$16:$BF$16=Haushaltsjahr)*(D219:BF219=$BS$17)*(D225:BF225))</f>
        <v>0</v>
      </c>
      <c r="BT219" s="99">
        <f>SUMPRODUCT(($D$16:$BF$16=Haushaltsjahr)*(D219:BF219=$BT$17)*(D225:BF225))</f>
        <v>0</v>
      </c>
      <c r="BU219" s="143">
        <f t="shared" ref="BU219" si="534">IF(BR219=0,0,ROUND(BS219/BR219,4))</f>
        <v>0</v>
      </c>
      <c r="BV219" s="99">
        <f t="shared" ref="BV219" si="535">IF(BY219="ja",0,IF(BU219&gt;=60%,BS219+BT219,BS219))</f>
        <v>0</v>
      </c>
      <c r="BX219" s="148" t="str">
        <f t="shared" ref="BX219" si="536">IF(SUMPRODUCT((D219:BF219=$BS$17)*(D221:BF221="")*($D$16:$BF$16&lt;&gt;0))&gt;0,"ja",
IF(SUMPRODUCT((D219:BF219=$BT$17)*(D221:BF221="")*($D$16:$BF$16&lt;&gt;0))&gt;0,"ja","nein"))</f>
        <v>nein</v>
      </c>
      <c r="BY219" s="148" t="str">
        <f t="shared" ref="BY219" si="537">IF(SUMPRODUCT((D219:BF219=$BS$17)*(D223:BF223="")*($D$16:$BF$16&lt;&gt;0))&gt;0,"ja",
IF(SUMPRODUCT((D219:BF219=$BT$17)*(D223:BF223="")*($D$16:$BF$16&lt;&gt;0))&gt;0,"ja","nein"))</f>
        <v>nein</v>
      </c>
      <c r="CA219" s="149" t="str">
        <f>IF(CB219=FALSE,"",COUNTIFS($CB$19:CB219,"&lt;&gt;",$CB$19:CB219,"&lt;&gt;falsch"))</f>
        <v/>
      </c>
      <c r="CB219" s="149" t="b">
        <f t="shared" ref="CB219" si="538">IF(BR221&gt;0,B219,FALSE)</f>
        <v>0</v>
      </c>
      <c r="CD219" s="205" t="s">
        <v>98</v>
      </c>
      <c r="CE219" s="99"/>
      <c r="CF219" s="118">
        <f t="shared" ref="CF219:DG219" si="539">IF(CF$17="",0,SUMPRODUCT(($D219:$BF219&lt;&gt;"")*($D225:$BF225)*($D$17:$BF$17=CF$17)))</f>
        <v>0</v>
      </c>
      <c r="CG219" s="118">
        <f t="shared" si="539"/>
        <v>0</v>
      </c>
      <c r="CH219" s="118">
        <f t="shared" si="539"/>
        <v>0</v>
      </c>
      <c r="CI219" s="118">
        <f t="shared" si="539"/>
        <v>0</v>
      </c>
      <c r="CJ219" s="118">
        <f t="shared" si="539"/>
        <v>0</v>
      </c>
      <c r="CK219" s="118">
        <f t="shared" si="539"/>
        <v>0</v>
      </c>
      <c r="CL219" s="118">
        <f t="shared" si="539"/>
        <v>0</v>
      </c>
      <c r="CM219" s="118">
        <f t="shared" si="539"/>
        <v>0</v>
      </c>
      <c r="CN219" s="118">
        <f t="shared" si="539"/>
        <v>0</v>
      </c>
      <c r="CO219" s="118">
        <f t="shared" si="539"/>
        <v>0</v>
      </c>
      <c r="CP219" s="118">
        <f t="shared" si="539"/>
        <v>0</v>
      </c>
      <c r="CQ219" s="118">
        <f t="shared" si="539"/>
        <v>0</v>
      </c>
      <c r="CR219" s="118">
        <f t="shared" si="539"/>
        <v>0</v>
      </c>
      <c r="CS219" s="118">
        <f t="shared" si="539"/>
        <v>0</v>
      </c>
      <c r="CT219" s="118">
        <f t="shared" si="539"/>
        <v>0</v>
      </c>
      <c r="CU219" s="118">
        <f t="shared" si="539"/>
        <v>0</v>
      </c>
      <c r="CV219" s="118">
        <f t="shared" si="539"/>
        <v>0</v>
      </c>
      <c r="CW219" s="118">
        <f t="shared" si="539"/>
        <v>0</v>
      </c>
      <c r="CX219" s="118">
        <f t="shared" si="539"/>
        <v>0</v>
      </c>
      <c r="CY219" s="118">
        <f t="shared" si="539"/>
        <v>0</v>
      </c>
      <c r="CZ219" s="118">
        <f t="shared" si="539"/>
        <v>0</v>
      </c>
      <c r="DA219" s="118">
        <f t="shared" si="539"/>
        <v>0</v>
      </c>
      <c r="DB219" s="118">
        <f t="shared" si="539"/>
        <v>0</v>
      </c>
      <c r="DC219" s="118">
        <f t="shared" si="539"/>
        <v>0</v>
      </c>
      <c r="DD219" s="118">
        <f t="shared" si="539"/>
        <v>0</v>
      </c>
      <c r="DE219" s="118">
        <f t="shared" si="539"/>
        <v>0</v>
      </c>
      <c r="DF219" s="118">
        <f t="shared" si="539"/>
        <v>0</v>
      </c>
      <c r="DG219" s="118">
        <f t="shared" si="539"/>
        <v>0</v>
      </c>
    </row>
    <row r="220" spans="1:111" ht="2.15" customHeight="1" x14ac:dyDescent="0.25">
      <c r="A220" s="30"/>
      <c r="B220" s="131"/>
      <c r="C220" s="215"/>
      <c r="D220" s="217"/>
      <c r="E220" s="218"/>
      <c r="F220" s="217"/>
      <c r="G220" s="218"/>
      <c r="H220" s="217"/>
      <c r="I220" s="218"/>
      <c r="J220" s="217"/>
      <c r="K220" s="218"/>
      <c r="L220" s="217"/>
      <c r="M220" s="218"/>
      <c r="N220" s="217"/>
      <c r="O220" s="218"/>
      <c r="P220" s="217"/>
      <c r="Q220" s="218"/>
      <c r="R220" s="217"/>
      <c r="S220" s="218"/>
      <c r="T220" s="217"/>
      <c r="U220" s="218"/>
      <c r="V220" s="217"/>
      <c r="W220" s="218"/>
      <c r="X220" s="217"/>
      <c r="Y220" s="218"/>
      <c r="Z220" s="217"/>
      <c r="AA220" s="218"/>
      <c r="AB220" s="217"/>
      <c r="AC220" s="218"/>
      <c r="AD220" s="217"/>
      <c r="AE220" s="218"/>
      <c r="AF220" s="217"/>
      <c r="AG220" s="218"/>
      <c r="AH220" s="217"/>
      <c r="AI220" s="218"/>
      <c r="AJ220" s="217"/>
      <c r="AK220" s="218"/>
      <c r="AL220" s="217"/>
      <c r="AM220" s="218"/>
      <c r="AN220" s="217"/>
      <c r="AO220" s="218"/>
      <c r="AP220" s="217"/>
      <c r="AQ220" s="218"/>
      <c r="AR220" s="217"/>
      <c r="AS220" s="218"/>
      <c r="AT220" s="217"/>
      <c r="AU220" s="218"/>
      <c r="AV220" s="217"/>
      <c r="AW220" s="218"/>
      <c r="AX220" s="217"/>
      <c r="AY220" s="218"/>
      <c r="AZ220" s="217"/>
      <c r="BA220" s="218"/>
      <c r="BB220" s="217"/>
      <c r="BC220" s="218"/>
      <c r="BD220" s="217"/>
      <c r="BE220" s="218"/>
      <c r="BF220" s="217"/>
      <c r="BG220" s="216"/>
      <c r="BH220" s="132"/>
      <c r="BI220" s="132"/>
      <c r="BJ220" s="132"/>
      <c r="BK220" s="132"/>
      <c r="BL220" s="132"/>
      <c r="BM220" s="106"/>
      <c r="BN220" s="162"/>
      <c r="BO220" s="162">
        <f t="shared" ref="BO220" si="540">BO219</f>
        <v>0</v>
      </c>
      <c r="BQ220" s="169"/>
      <c r="BR220" s="99"/>
      <c r="BS220" s="118"/>
      <c r="BT220" s="99"/>
      <c r="BU220" s="143"/>
      <c r="BV220" s="99"/>
      <c r="BX220" s="148"/>
      <c r="BY220" s="148"/>
      <c r="CA220" s="149"/>
      <c r="CB220" s="149"/>
      <c r="CD220" s="205"/>
      <c r="CE220" s="99"/>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c r="DG220" s="118"/>
    </row>
    <row r="221" spans="1:111" ht="18" customHeight="1" x14ac:dyDescent="0.25">
      <c r="A221" s="30"/>
      <c r="B221" s="131"/>
      <c r="C221" s="215"/>
      <c r="D221" s="190"/>
      <c r="E221" s="131"/>
      <c r="F221" s="190"/>
      <c r="G221" s="131"/>
      <c r="H221" s="190"/>
      <c r="I221" s="131"/>
      <c r="J221" s="190"/>
      <c r="K221" s="131"/>
      <c r="L221" s="190"/>
      <c r="M221" s="131"/>
      <c r="N221" s="190"/>
      <c r="O221" s="131"/>
      <c r="P221" s="190"/>
      <c r="Q221" s="131"/>
      <c r="R221" s="190"/>
      <c r="S221" s="131"/>
      <c r="T221" s="190"/>
      <c r="U221" s="131"/>
      <c r="V221" s="190"/>
      <c r="W221" s="131"/>
      <c r="X221" s="190"/>
      <c r="Y221" s="131"/>
      <c r="Z221" s="190"/>
      <c r="AA221" s="131"/>
      <c r="AB221" s="190"/>
      <c r="AC221" s="131"/>
      <c r="AD221" s="190"/>
      <c r="AE221" s="131"/>
      <c r="AF221" s="190"/>
      <c r="AG221" s="131"/>
      <c r="AH221" s="190"/>
      <c r="AI221" s="131"/>
      <c r="AJ221" s="190"/>
      <c r="AK221" s="131"/>
      <c r="AL221" s="190"/>
      <c r="AM221" s="131"/>
      <c r="AN221" s="190"/>
      <c r="AO221" s="131"/>
      <c r="AP221" s="190"/>
      <c r="AQ221" s="131"/>
      <c r="AR221" s="190"/>
      <c r="AS221" s="131"/>
      <c r="AT221" s="190"/>
      <c r="AU221" s="131"/>
      <c r="AV221" s="190"/>
      <c r="AW221" s="131"/>
      <c r="AX221" s="190"/>
      <c r="AY221" s="131"/>
      <c r="AZ221" s="190"/>
      <c r="BA221" s="131"/>
      <c r="BB221" s="190"/>
      <c r="BC221" s="131"/>
      <c r="BD221" s="190"/>
      <c r="BE221" s="131"/>
      <c r="BF221" s="190"/>
      <c r="BG221" s="131"/>
      <c r="BH221" s="132"/>
      <c r="BI221" s="132"/>
      <c r="BJ221" s="132"/>
      <c r="BK221" s="132"/>
      <c r="BL221" s="132"/>
      <c r="BM221" s="106" t="str">
        <f t="shared" ref="BM221" si="541">IF(BX219="ja","Es fehlen Angaben zum Maßnahmeort!","")</f>
        <v/>
      </c>
      <c r="BN221" s="162"/>
      <c r="BO221" s="162">
        <f t="shared" ref="BO221" si="542">BO219</f>
        <v>0</v>
      </c>
      <c r="BQ221" s="170" t="s">
        <v>73</v>
      </c>
      <c r="BR221" s="99">
        <f>SUMPRODUCT(($D$16:$BF$16=Haushaltsjahr)*(D219:BF219&lt;&gt;"")*(D221:BF221=BQ221)*(D225:BF225))</f>
        <v>0</v>
      </c>
      <c r="BS221" s="118">
        <f>SUMPRODUCT(($D$16:$BF$16=Haushaltsjahr)*(D219:BF219=$BS$17)*(D221:BF221=BQ221)*(D225:BF225))</f>
        <v>0</v>
      </c>
      <c r="BT221" s="99">
        <f>SUMPRODUCT(($D$16:$BF$16=Haushaltsjahr)*(D219:BF219=$BT$17)*(D221:BF221=BQ221)*(D225:BF225))</f>
        <v>0</v>
      </c>
      <c r="BU221" s="143"/>
      <c r="BV221" s="99">
        <f t="shared" ref="BV221" si="543">IF(OR(BY219="ja",BX219="ja"),0,IF(BU219&gt;=60%,BS221+BT221,BS221))</f>
        <v>0</v>
      </c>
      <c r="BX221" s="148"/>
      <c r="BY221" s="148"/>
      <c r="CA221" s="149" t="str">
        <f>IF(CB221=FALSE,"",COUNTIFS($CB$19:CB221,"&lt;&gt;",$CB$19:CB221,"&lt;&gt;falsch"))</f>
        <v/>
      </c>
      <c r="CB221" s="149"/>
      <c r="CD221" s="205" t="s">
        <v>99</v>
      </c>
      <c r="CE221" s="99">
        <f>IF(Gesamtstunden=0,0,IF(SUM(CF221:DG221)&gt;0,1,IF(AND(BR219&gt;0,Gesamtstunden&lt;BR219),1,0)))</f>
        <v>0</v>
      </c>
      <c r="CF221" s="206">
        <f t="shared" ref="CF221:DG221" si="544">IF(CF$17="",0,IF(CF219&gt;CF$16,1,0))</f>
        <v>0</v>
      </c>
      <c r="CG221" s="206">
        <f t="shared" si="544"/>
        <v>0</v>
      </c>
      <c r="CH221" s="206">
        <f t="shared" si="544"/>
        <v>0</v>
      </c>
      <c r="CI221" s="206">
        <f t="shared" si="544"/>
        <v>0</v>
      </c>
      <c r="CJ221" s="206">
        <f t="shared" si="544"/>
        <v>0</v>
      </c>
      <c r="CK221" s="206">
        <f t="shared" si="544"/>
        <v>0</v>
      </c>
      <c r="CL221" s="206">
        <f t="shared" si="544"/>
        <v>0</v>
      </c>
      <c r="CM221" s="206">
        <f t="shared" si="544"/>
        <v>0</v>
      </c>
      <c r="CN221" s="206">
        <f t="shared" si="544"/>
        <v>0</v>
      </c>
      <c r="CO221" s="206">
        <f t="shared" si="544"/>
        <v>0</v>
      </c>
      <c r="CP221" s="206">
        <f t="shared" si="544"/>
        <v>0</v>
      </c>
      <c r="CQ221" s="206">
        <f t="shared" si="544"/>
        <v>0</v>
      </c>
      <c r="CR221" s="206">
        <f t="shared" si="544"/>
        <v>0</v>
      </c>
      <c r="CS221" s="206">
        <f t="shared" si="544"/>
        <v>0</v>
      </c>
      <c r="CT221" s="206">
        <f t="shared" si="544"/>
        <v>0</v>
      </c>
      <c r="CU221" s="206">
        <f t="shared" si="544"/>
        <v>0</v>
      </c>
      <c r="CV221" s="206">
        <f t="shared" si="544"/>
        <v>0</v>
      </c>
      <c r="CW221" s="206">
        <f t="shared" si="544"/>
        <v>0</v>
      </c>
      <c r="CX221" s="206">
        <f t="shared" si="544"/>
        <v>0</v>
      </c>
      <c r="CY221" s="206">
        <f t="shared" si="544"/>
        <v>0</v>
      </c>
      <c r="CZ221" s="206">
        <f t="shared" si="544"/>
        <v>0</v>
      </c>
      <c r="DA221" s="206">
        <f t="shared" si="544"/>
        <v>0</v>
      </c>
      <c r="DB221" s="206">
        <f t="shared" si="544"/>
        <v>0</v>
      </c>
      <c r="DC221" s="206">
        <f t="shared" si="544"/>
        <v>0</v>
      </c>
      <c r="DD221" s="206">
        <f t="shared" si="544"/>
        <v>0</v>
      </c>
      <c r="DE221" s="206">
        <f t="shared" si="544"/>
        <v>0</v>
      </c>
      <c r="DF221" s="206">
        <f t="shared" si="544"/>
        <v>0</v>
      </c>
      <c r="DG221" s="206">
        <f t="shared" si="544"/>
        <v>0</v>
      </c>
    </row>
    <row r="222" spans="1:111" ht="2.15" customHeight="1" x14ac:dyDescent="0.25">
      <c r="A222" s="30"/>
      <c r="B222" s="131"/>
      <c r="C222" s="215"/>
      <c r="D222" s="217"/>
      <c r="E222" s="218"/>
      <c r="F222" s="217"/>
      <c r="G222" s="218"/>
      <c r="H222" s="217"/>
      <c r="I222" s="218"/>
      <c r="J222" s="217"/>
      <c r="K222" s="218"/>
      <c r="L222" s="217"/>
      <c r="M222" s="218"/>
      <c r="N222" s="217"/>
      <c r="O222" s="218"/>
      <c r="P222" s="217"/>
      <c r="Q222" s="218"/>
      <c r="R222" s="217"/>
      <c r="S222" s="218"/>
      <c r="T222" s="217"/>
      <c r="U222" s="218"/>
      <c r="V222" s="217"/>
      <c r="W222" s="218"/>
      <c r="X222" s="217"/>
      <c r="Y222" s="218"/>
      <c r="Z222" s="217"/>
      <c r="AA222" s="218"/>
      <c r="AB222" s="217"/>
      <c r="AC222" s="218"/>
      <c r="AD222" s="217"/>
      <c r="AE222" s="218"/>
      <c r="AF222" s="217"/>
      <c r="AG222" s="218"/>
      <c r="AH222" s="217"/>
      <c r="AI222" s="218"/>
      <c r="AJ222" s="217"/>
      <c r="AK222" s="218"/>
      <c r="AL222" s="217"/>
      <c r="AM222" s="218"/>
      <c r="AN222" s="217"/>
      <c r="AO222" s="218"/>
      <c r="AP222" s="217"/>
      <c r="AQ222" s="218"/>
      <c r="AR222" s="217"/>
      <c r="AS222" s="218"/>
      <c r="AT222" s="217"/>
      <c r="AU222" s="218"/>
      <c r="AV222" s="217"/>
      <c r="AW222" s="218"/>
      <c r="AX222" s="217"/>
      <c r="AY222" s="218"/>
      <c r="AZ222" s="217"/>
      <c r="BA222" s="218"/>
      <c r="BB222" s="217"/>
      <c r="BC222" s="218"/>
      <c r="BD222" s="217"/>
      <c r="BE222" s="218"/>
      <c r="BF222" s="217"/>
      <c r="BG222" s="216"/>
      <c r="BH222" s="132"/>
      <c r="BI222" s="132"/>
      <c r="BJ222" s="132"/>
      <c r="BK222" s="132"/>
      <c r="BL222" s="132"/>
      <c r="BM222" s="106"/>
      <c r="BN222" s="162"/>
      <c r="BO222" s="162">
        <f t="shared" ref="BO222" si="545">BO219</f>
        <v>0</v>
      </c>
      <c r="BQ222" s="170"/>
      <c r="BR222" s="99"/>
      <c r="BS222" s="118"/>
      <c r="BT222" s="99"/>
      <c r="BU222" s="143"/>
      <c r="BV222" s="99"/>
      <c r="BX222" s="148"/>
      <c r="BY222" s="148"/>
      <c r="CA222" s="149"/>
      <c r="CB222" s="149"/>
      <c r="CD222" s="205"/>
      <c r="CE222" s="99"/>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row>
    <row r="223" spans="1:111" ht="18" customHeight="1" x14ac:dyDescent="0.25">
      <c r="A223" s="30"/>
      <c r="B223" s="119"/>
      <c r="C223" s="215"/>
      <c r="D223" s="190"/>
      <c r="E223" s="131"/>
      <c r="F223" s="190"/>
      <c r="G223" s="131"/>
      <c r="H223" s="190"/>
      <c r="I223" s="131"/>
      <c r="J223" s="190"/>
      <c r="K223" s="131"/>
      <c r="L223" s="190"/>
      <c r="M223" s="131"/>
      <c r="N223" s="190"/>
      <c r="O223" s="131"/>
      <c r="P223" s="190"/>
      <c r="Q223" s="131"/>
      <c r="R223" s="190"/>
      <c r="S223" s="131"/>
      <c r="T223" s="190"/>
      <c r="U223" s="131"/>
      <c r="V223" s="190"/>
      <c r="W223" s="131"/>
      <c r="X223" s="190"/>
      <c r="Y223" s="131"/>
      <c r="Z223" s="190"/>
      <c r="AA223" s="131"/>
      <c r="AB223" s="190"/>
      <c r="AC223" s="131"/>
      <c r="AD223" s="190"/>
      <c r="AE223" s="131"/>
      <c r="AF223" s="190"/>
      <c r="AG223" s="131"/>
      <c r="AH223" s="190"/>
      <c r="AI223" s="131"/>
      <c r="AJ223" s="190"/>
      <c r="AK223" s="131"/>
      <c r="AL223" s="190"/>
      <c r="AM223" s="131"/>
      <c r="AN223" s="190"/>
      <c r="AO223" s="131"/>
      <c r="AP223" s="190"/>
      <c r="AQ223" s="131"/>
      <c r="AR223" s="190"/>
      <c r="AS223" s="131"/>
      <c r="AT223" s="190"/>
      <c r="AU223" s="131"/>
      <c r="AV223" s="190"/>
      <c r="AW223" s="131"/>
      <c r="AX223" s="190"/>
      <c r="AY223" s="131"/>
      <c r="AZ223" s="190"/>
      <c r="BA223" s="131"/>
      <c r="BB223" s="190"/>
      <c r="BC223" s="131"/>
      <c r="BD223" s="190"/>
      <c r="BE223" s="131"/>
      <c r="BF223" s="190"/>
      <c r="BG223" s="131"/>
      <c r="BH223" s="104" t="str">
        <f>IF(OR(Gesamtstunden=0,SUM($D$16:$BF$16)=0,B219=""),"",BR219)</f>
        <v/>
      </c>
      <c r="BI223" s="104" t="str">
        <f>IF(OR(Gesamtstunden=0,SUM($D$16:$BF$16)=0,B219=""),"",BS219)</f>
        <v/>
      </c>
      <c r="BJ223" s="108" t="str">
        <f t="shared" ref="BJ223" si="546">IF(BH223="","",IF(BH223=0,0,BU219))</f>
        <v/>
      </c>
      <c r="BK223" s="104" t="str">
        <f>IF(OR(Gesamtstunden=0,SUM($D$16:$BF$16)=0,B219=""),"",BV219)</f>
        <v/>
      </c>
      <c r="BL223" s="104" t="str">
        <f>IF(OR(Gesamtstunden=0,SUM($D$16:$BF$16)=0,B219=""),"",BV221)</f>
        <v/>
      </c>
      <c r="BM223" s="106" t="str">
        <f t="shared" ref="BM223" si="547">IF(BY219="ja","Es fehlen Angaben zum Berufsfeld!","")</f>
        <v/>
      </c>
      <c r="BN223" s="162"/>
      <c r="BO223" s="162">
        <f t="shared" ref="BO223" si="548">BO219</f>
        <v>0</v>
      </c>
      <c r="BQ223" s="169"/>
      <c r="BR223" s="99"/>
      <c r="BS223" s="118"/>
      <c r="BT223" s="99"/>
      <c r="BU223" s="143"/>
      <c r="BV223" s="99"/>
      <c r="BX223" s="148"/>
      <c r="BY223" s="148"/>
      <c r="CA223" s="149" t="str">
        <f>IF(CB223=FALSE,"",COUNTIFS($CB$19:CB223,"&lt;&gt;",$CB$19:CB223,"&lt;&gt;falsch"))</f>
        <v/>
      </c>
      <c r="CB223" s="149"/>
      <c r="CD223" s="205" t="s">
        <v>100</v>
      </c>
      <c r="CE223" s="99">
        <f>IF(Gesamtstunden=0,0,IF(SUM(CF223:DG223)&gt;0,1,IF(AND(BR219&gt;0,Gesamtstunden&gt;BR219),1,0)))</f>
        <v>0</v>
      </c>
      <c r="CF223" s="206">
        <f t="shared" ref="CF223:DG223" si="549">IF(OR($B219="",CF$17=""),0,IF(CF219&lt;CF$16,1,0))</f>
        <v>0</v>
      </c>
      <c r="CG223" s="206">
        <f t="shared" si="549"/>
        <v>0</v>
      </c>
      <c r="CH223" s="206">
        <f t="shared" si="549"/>
        <v>0</v>
      </c>
      <c r="CI223" s="206">
        <f t="shared" si="549"/>
        <v>0</v>
      </c>
      <c r="CJ223" s="206">
        <f t="shared" si="549"/>
        <v>0</v>
      </c>
      <c r="CK223" s="206">
        <f t="shared" si="549"/>
        <v>0</v>
      </c>
      <c r="CL223" s="206">
        <f t="shared" si="549"/>
        <v>0</v>
      </c>
      <c r="CM223" s="206">
        <f t="shared" si="549"/>
        <v>0</v>
      </c>
      <c r="CN223" s="206">
        <f t="shared" si="549"/>
        <v>0</v>
      </c>
      <c r="CO223" s="206">
        <f t="shared" si="549"/>
        <v>0</v>
      </c>
      <c r="CP223" s="206">
        <f t="shared" si="549"/>
        <v>0</v>
      </c>
      <c r="CQ223" s="206">
        <f t="shared" si="549"/>
        <v>0</v>
      </c>
      <c r="CR223" s="206">
        <f t="shared" si="549"/>
        <v>0</v>
      </c>
      <c r="CS223" s="206">
        <f t="shared" si="549"/>
        <v>0</v>
      </c>
      <c r="CT223" s="206">
        <f t="shared" si="549"/>
        <v>0</v>
      </c>
      <c r="CU223" s="206">
        <f t="shared" si="549"/>
        <v>0</v>
      </c>
      <c r="CV223" s="206">
        <f t="shared" si="549"/>
        <v>0</v>
      </c>
      <c r="CW223" s="206">
        <f t="shared" si="549"/>
        <v>0</v>
      </c>
      <c r="CX223" s="206">
        <f t="shared" si="549"/>
        <v>0</v>
      </c>
      <c r="CY223" s="206">
        <f t="shared" si="549"/>
        <v>0</v>
      </c>
      <c r="CZ223" s="206">
        <f t="shared" si="549"/>
        <v>0</v>
      </c>
      <c r="DA223" s="206">
        <f t="shared" si="549"/>
        <v>0</v>
      </c>
      <c r="DB223" s="206">
        <f t="shared" si="549"/>
        <v>0</v>
      </c>
      <c r="DC223" s="206">
        <f t="shared" si="549"/>
        <v>0</v>
      </c>
      <c r="DD223" s="206">
        <f t="shared" si="549"/>
        <v>0</v>
      </c>
      <c r="DE223" s="206">
        <f t="shared" si="549"/>
        <v>0</v>
      </c>
      <c r="DF223" s="206">
        <f t="shared" si="549"/>
        <v>0</v>
      </c>
      <c r="DG223" s="206">
        <f t="shared" si="549"/>
        <v>0</v>
      </c>
    </row>
    <row r="224" spans="1:111" ht="2.15" customHeight="1" x14ac:dyDescent="0.25">
      <c r="A224" s="30"/>
      <c r="B224" s="119"/>
      <c r="C224" s="215"/>
      <c r="D224" s="217"/>
      <c r="E224" s="218"/>
      <c r="F224" s="217"/>
      <c r="G224" s="218"/>
      <c r="H224" s="217"/>
      <c r="I224" s="218"/>
      <c r="J224" s="217"/>
      <c r="K224" s="218"/>
      <c r="L224" s="217"/>
      <c r="M224" s="218"/>
      <c r="N224" s="217"/>
      <c r="O224" s="218"/>
      <c r="P224" s="217"/>
      <c r="Q224" s="218"/>
      <c r="R224" s="217"/>
      <c r="S224" s="218"/>
      <c r="T224" s="217"/>
      <c r="U224" s="218"/>
      <c r="V224" s="217"/>
      <c r="W224" s="218"/>
      <c r="X224" s="217"/>
      <c r="Y224" s="218"/>
      <c r="Z224" s="217"/>
      <c r="AA224" s="218"/>
      <c r="AB224" s="217"/>
      <c r="AC224" s="218"/>
      <c r="AD224" s="217"/>
      <c r="AE224" s="218"/>
      <c r="AF224" s="217"/>
      <c r="AG224" s="218"/>
      <c r="AH224" s="217"/>
      <c r="AI224" s="218"/>
      <c r="AJ224" s="217"/>
      <c r="AK224" s="218"/>
      <c r="AL224" s="217"/>
      <c r="AM224" s="218"/>
      <c r="AN224" s="217"/>
      <c r="AO224" s="218"/>
      <c r="AP224" s="217"/>
      <c r="AQ224" s="218"/>
      <c r="AR224" s="217"/>
      <c r="AS224" s="218"/>
      <c r="AT224" s="217"/>
      <c r="AU224" s="218"/>
      <c r="AV224" s="217"/>
      <c r="AW224" s="218"/>
      <c r="AX224" s="217"/>
      <c r="AY224" s="218"/>
      <c r="AZ224" s="217"/>
      <c r="BA224" s="218"/>
      <c r="BB224" s="217"/>
      <c r="BC224" s="218"/>
      <c r="BD224" s="217"/>
      <c r="BE224" s="218"/>
      <c r="BF224" s="217"/>
      <c r="BG224" s="216"/>
      <c r="BH224" s="104"/>
      <c r="BI224" s="104"/>
      <c r="BJ224" s="108"/>
      <c r="BK224" s="104"/>
      <c r="BL224" s="104"/>
      <c r="BM224" s="106"/>
      <c r="BN224" s="162"/>
      <c r="BO224" s="162">
        <f t="shared" ref="BO224" si="550">BO219</f>
        <v>0</v>
      </c>
      <c r="BQ224" s="169"/>
      <c r="BR224" s="99"/>
      <c r="BS224" s="118"/>
      <c r="BT224" s="99"/>
      <c r="BU224" s="143"/>
      <c r="BV224" s="99"/>
      <c r="BX224" s="148"/>
      <c r="BY224" s="148"/>
      <c r="CA224" s="149"/>
      <c r="CB224" s="149"/>
      <c r="CD224" s="205"/>
      <c r="CE224" s="99"/>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row>
    <row r="225" spans="1:111" ht="18" customHeight="1" x14ac:dyDescent="0.25">
      <c r="A225" s="31"/>
      <c r="B225" s="114"/>
      <c r="C225" s="215"/>
      <c r="D225" s="191"/>
      <c r="E225" s="219"/>
      <c r="F225" s="191"/>
      <c r="G225" s="219"/>
      <c r="H225" s="191"/>
      <c r="I225" s="219"/>
      <c r="J225" s="191"/>
      <c r="K225" s="219"/>
      <c r="L225" s="191"/>
      <c r="M225" s="219"/>
      <c r="N225" s="191"/>
      <c r="O225" s="219"/>
      <c r="P225" s="191"/>
      <c r="Q225" s="219"/>
      <c r="R225" s="191"/>
      <c r="S225" s="219"/>
      <c r="T225" s="191"/>
      <c r="U225" s="219"/>
      <c r="V225" s="191"/>
      <c r="W225" s="219"/>
      <c r="X225" s="191"/>
      <c r="Y225" s="219"/>
      <c r="Z225" s="191"/>
      <c r="AA225" s="219"/>
      <c r="AB225" s="191"/>
      <c r="AC225" s="219"/>
      <c r="AD225" s="191"/>
      <c r="AE225" s="219"/>
      <c r="AF225" s="191"/>
      <c r="AG225" s="219"/>
      <c r="AH225" s="191"/>
      <c r="AI225" s="219"/>
      <c r="AJ225" s="191"/>
      <c r="AK225" s="219"/>
      <c r="AL225" s="191"/>
      <c r="AM225" s="219"/>
      <c r="AN225" s="191"/>
      <c r="AO225" s="219"/>
      <c r="AP225" s="191"/>
      <c r="AQ225" s="219"/>
      <c r="AR225" s="191"/>
      <c r="AS225" s="219"/>
      <c r="AT225" s="191"/>
      <c r="AU225" s="219"/>
      <c r="AV225" s="191"/>
      <c r="AW225" s="219"/>
      <c r="AX225" s="191"/>
      <c r="AY225" s="219"/>
      <c r="AZ225" s="191"/>
      <c r="BA225" s="219"/>
      <c r="BB225" s="191"/>
      <c r="BC225" s="219"/>
      <c r="BD225" s="191"/>
      <c r="BE225" s="219"/>
      <c r="BF225" s="191"/>
      <c r="BG225" s="131"/>
      <c r="BH225" s="115"/>
      <c r="BI225" s="115"/>
      <c r="BJ225" s="116"/>
      <c r="BK225" s="115"/>
      <c r="BL225" s="115"/>
      <c r="BM225" s="141" t="str">
        <f t="shared" ref="BM225" si="551">IF(AND(CE221=1,CE223=0),"Bitte die max. Anzahl an Gesamtstunden bzw. Stunden pro Tag beachten!",IF(AND(CE221=0,CE223=1),"Es fehlen Angaben zu den Kursstunden!",IF(AND(CE221=1,CE223=1),"Bitte die max. Anzahl an Stunden pro Tag beachten!","")))</f>
        <v/>
      </c>
      <c r="BN225" s="162" t="str">
        <f t="shared" ref="BN225" si="552">IF(B219&lt;&gt;"",1,"")</f>
        <v/>
      </c>
      <c r="BO225" s="162">
        <f t="shared" ref="BO225" si="553">BO219</f>
        <v>0</v>
      </c>
      <c r="BQ225" s="169"/>
      <c r="BR225" s="99"/>
      <c r="BS225" s="118"/>
      <c r="BT225" s="99"/>
      <c r="BU225" s="143"/>
      <c r="BV225" s="99"/>
      <c r="BX225" s="147"/>
      <c r="BY225" s="147"/>
      <c r="CA225" s="149" t="str">
        <f>IF(CB225=FALSE,"",COUNTIFS($CB$19:CB225,"&lt;&gt;",$CB$19:CB225,"&lt;&gt;falsch"))</f>
        <v/>
      </c>
      <c r="CB225" s="149"/>
      <c r="CD225" s="205"/>
      <c r="CE225" s="99"/>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row>
    <row r="226" spans="1:111" ht="5.15" customHeight="1" x14ac:dyDescent="0.25">
      <c r="B226" s="221"/>
      <c r="C226" s="218"/>
      <c r="BN226" s="163"/>
      <c r="BO226" s="162"/>
      <c r="BQ226" s="169"/>
      <c r="BR226" s="99"/>
      <c r="BS226" s="118"/>
      <c r="BT226" s="99"/>
      <c r="BU226" s="143"/>
      <c r="BV226" s="99"/>
      <c r="BX226" s="146"/>
      <c r="BY226" s="146"/>
      <c r="CA226" s="149" t="str">
        <f>IF(CB226=FALSE,"",COUNTIFS($CB$19:CB226,"&lt;&gt;",$CB$19:CB226,"&lt;&gt;falsch"))</f>
        <v/>
      </c>
      <c r="CB226" s="149"/>
      <c r="CD226" s="205"/>
      <c r="CE226" s="99"/>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row>
    <row r="227" spans="1:111" ht="18" customHeight="1" x14ac:dyDescent="0.25">
      <c r="A227" s="29">
        <v>27</v>
      </c>
      <c r="B227" s="117" t="str">
        <f>VLOOKUP(A227,'Kopierhilfe TN-Daten'!$A$2:$D$31,4)</f>
        <v/>
      </c>
      <c r="C227" s="131"/>
      <c r="D227" s="189"/>
      <c r="E227" s="117"/>
      <c r="F227" s="189"/>
      <c r="G227" s="117"/>
      <c r="H227" s="189"/>
      <c r="I227" s="117"/>
      <c r="J227" s="189"/>
      <c r="K227" s="117"/>
      <c r="L227" s="189"/>
      <c r="M227" s="117"/>
      <c r="N227" s="189"/>
      <c r="O227" s="117"/>
      <c r="P227" s="189"/>
      <c r="Q227" s="117"/>
      <c r="R227" s="189"/>
      <c r="S227" s="117"/>
      <c r="T227" s="189"/>
      <c r="U227" s="117"/>
      <c r="V227" s="189"/>
      <c r="W227" s="117"/>
      <c r="X227" s="189"/>
      <c r="Y227" s="117"/>
      <c r="Z227" s="189"/>
      <c r="AA227" s="117"/>
      <c r="AB227" s="189"/>
      <c r="AC227" s="117"/>
      <c r="AD227" s="189"/>
      <c r="AE227" s="117"/>
      <c r="AF227" s="189"/>
      <c r="AG227" s="117"/>
      <c r="AH227" s="189"/>
      <c r="AI227" s="117"/>
      <c r="AJ227" s="189"/>
      <c r="AK227" s="117"/>
      <c r="AL227" s="189"/>
      <c r="AM227" s="117"/>
      <c r="AN227" s="189"/>
      <c r="AO227" s="117"/>
      <c r="AP227" s="189"/>
      <c r="AQ227" s="117"/>
      <c r="AR227" s="189"/>
      <c r="AS227" s="117"/>
      <c r="AT227" s="189"/>
      <c r="AU227" s="117"/>
      <c r="AV227" s="189"/>
      <c r="AW227" s="117"/>
      <c r="AX227" s="189"/>
      <c r="AY227" s="117"/>
      <c r="AZ227" s="189"/>
      <c r="BA227" s="117"/>
      <c r="BB227" s="189"/>
      <c r="BC227" s="117"/>
      <c r="BD227" s="189"/>
      <c r="BE227" s="117"/>
      <c r="BF227" s="189"/>
      <c r="BG227" s="131"/>
      <c r="BH227" s="105"/>
      <c r="BI227" s="105"/>
      <c r="BJ227" s="105"/>
      <c r="BK227" s="105"/>
      <c r="BL227" s="105"/>
      <c r="BM227" s="106" t="str">
        <f t="shared" ref="BM227" si="554">IF(AND(B227="",BR227&gt;0),"Bitte den Namen der Schülerin/des Schülers erfassen!","")</f>
        <v/>
      </c>
      <c r="BN227" s="162"/>
      <c r="BO227" s="162">
        <f t="shared" ref="BO227" si="555">IF(OR(BM227&lt;&gt;"",BM229&lt;&gt;"",BM231&lt;&gt;"",BM233&lt;&gt;""),1,0)</f>
        <v>0</v>
      </c>
      <c r="BQ227" s="169"/>
      <c r="BR227" s="99">
        <f>SUMPRODUCT(($D$16:$BF$16=Haushaltsjahr)*(D227:BF227&lt;&gt;"")*(D233:BF233))</f>
        <v>0</v>
      </c>
      <c r="BS227" s="118">
        <f>SUMPRODUCT(($D$16:$BF$16=Haushaltsjahr)*(D227:BF227=$BS$17)*(D233:BF233))</f>
        <v>0</v>
      </c>
      <c r="BT227" s="99">
        <f>SUMPRODUCT(($D$16:$BF$16=Haushaltsjahr)*(D227:BF227=$BT$17)*(D233:BF233))</f>
        <v>0</v>
      </c>
      <c r="BU227" s="143">
        <f t="shared" ref="BU227" si="556">IF(BR227=0,0,ROUND(BS227/BR227,4))</f>
        <v>0</v>
      </c>
      <c r="BV227" s="99">
        <f t="shared" ref="BV227" si="557">IF(BY227="ja",0,IF(BU227&gt;=60%,BS227+BT227,BS227))</f>
        <v>0</v>
      </c>
      <c r="BX227" s="148" t="str">
        <f t="shared" ref="BX227" si="558">IF(SUMPRODUCT((D227:BF227=$BS$17)*(D229:BF229="")*($D$16:$BF$16&lt;&gt;0))&gt;0,"ja",
IF(SUMPRODUCT((D227:BF227=$BT$17)*(D229:BF229="")*($D$16:$BF$16&lt;&gt;0))&gt;0,"ja","nein"))</f>
        <v>nein</v>
      </c>
      <c r="BY227" s="148" t="str">
        <f t="shared" ref="BY227" si="559">IF(SUMPRODUCT((D227:BF227=$BS$17)*(D231:BF231="")*($D$16:$BF$16&lt;&gt;0))&gt;0,"ja",
IF(SUMPRODUCT((D227:BF227=$BT$17)*(D231:BF231="")*($D$16:$BF$16&lt;&gt;0))&gt;0,"ja","nein"))</f>
        <v>nein</v>
      </c>
      <c r="CA227" s="149" t="str">
        <f>IF(CB227=FALSE,"",COUNTIFS($CB$19:CB227,"&lt;&gt;",$CB$19:CB227,"&lt;&gt;falsch"))</f>
        <v/>
      </c>
      <c r="CB227" s="149" t="b">
        <f t="shared" ref="CB227" si="560">IF(BR229&gt;0,B227,FALSE)</f>
        <v>0</v>
      </c>
      <c r="CD227" s="205" t="s">
        <v>98</v>
      </c>
      <c r="CE227" s="99"/>
      <c r="CF227" s="118">
        <f t="shared" ref="CF227:DG227" si="561">IF(CF$17="",0,SUMPRODUCT(($D227:$BF227&lt;&gt;"")*($D233:$BF233)*($D$17:$BF$17=CF$17)))</f>
        <v>0</v>
      </c>
      <c r="CG227" s="118">
        <f t="shared" si="561"/>
        <v>0</v>
      </c>
      <c r="CH227" s="118">
        <f t="shared" si="561"/>
        <v>0</v>
      </c>
      <c r="CI227" s="118">
        <f t="shared" si="561"/>
        <v>0</v>
      </c>
      <c r="CJ227" s="118">
        <f t="shared" si="561"/>
        <v>0</v>
      </c>
      <c r="CK227" s="118">
        <f t="shared" si="561"/>
        <v>0</v>
      </c>
      <c r="CL227" s="118">
        <f t="shared" si="561"/>
        <v>0</v>
      </c>
      <c r="CM227" s="118">
        <f t="shared" si="561"/>
        <v>0</v>
      </c>
      <c r="CN227" s="118">
        <f t="shared" si="561"/>
        <v>0</v>
      </c>
      <c r="CO227" s="118">
        <f t="shared" si="561"/>
        <v>0</v>
      </c>
      <c r="CP227" s="118">
        <f t="shared" si="561"/>
        <v>0</v>
      </c>
      <c r="CQ227" s="118">
        <f t="shared" si="561"/>
        <v>0</v>
      </c>
      <c r="CR227" s="118">
        <f t="shared" si="561"/>
        <v>0</v>
      </c>
      <c r="CS227" s="118">
        <f t="shared" si="561"/>
        <v>0</v>
      </c>
      <c r="CT227" s="118">
        <f t="shared" si="561"/>
        <v>0</v>
      </c>
      <c r="CU227" s="118">
        <f t="shared" si="561"/>
        <v>0</v>
      </c>
      <c r="CV227" s="118">
        <f t="shared" si="561"/>
        <v>0</v>
      </c>
      <c r="CW227" s="118">
        <f t="shared" si="561"/>
        <v>0</v>
      </c>
      <c r="CX227" s="118">
        <f t="shared" si="561"/>
        <v>0</v>
      </c>
      <c r="CY227" s="118">
        <f t="shared" si="561"/>
        <v>0</v>
      </c>
      <c r="CZ227" s="118">
        <f t="shared" si="561"/>
        <v>0</v>
      </c>
      <c r="DA227" s="118">
        <f t="shared" si="561"/>
        <v>0</v>
      </c>
      <c r="DB227" s="118">
        <f t="shared" si="561"/>
        <v>0</v>
      </c>
      <c r="DC227" s="118">
        <f t="shared" si="561"/>
        <v>0</v>
      </c>
      <c r="DD227" s="118">
        <f t="shared" si="561"/>
        <v>0</v>
      </c>
      <c r="DE227" s="118">
        <f t="shared" si="561"/>
        <v>0</v>
      </c>
      <c r="DF227" s="118">
        <f t="shared" si="561"/>
        <v>0</v>
      </c>
      <c r="DG227" s="118">
        <f t="shared" si="561"/>
        <v>0</v>
      </c>
    </row>
    <row r="228" spans="1:111" ht="2.15" customHeight="1" x14ac:dyDescent="0.25">
      <c r="A228" s="30"/>
      <c r="B228" s="131"/>
      <c r="C228" s="215"/>
      <c r="D228" s="217"/>
      <c r="E228" s="218"/>
      <c r="F228" s="217"/>
      <c r="G228" s="218"/>
      <c r="H228" s="217"/>
      <c r="I228" s="218"/>
      <c r="J228" s="217"/>
      <c r="K228" s="218"/>
      <c r="L228" s="217"/>
      <c r="M228" s="218"/>
      <c r="N228" s="217"/>
      <c r="O228" s="218"/>
      <c r="P228" s="217"/>
      <c r="Q228" s="218"/>
      <c r="R228" s="217"/>
      <c r="S228" s="218"/>
      <c r="T228" s="217"/>
      <c r="U228" s="218"/>
      <c r="V228" s="217"/>
      <c r="W228" s="218"/>
      <c r="X228" s="217"/>
      <c r="Y228" s="218"/>
      <c r="Z228" s="217"/>
      <c r="AA228" s="218"/>
      <c r="AB228" s="217"/>
      <c r="AC228" s="218"/>
      <c r="AD228" s="217"/>
      <c r="AE228" s="218"/>
      <c r="AF228" s="217"/>
      <c r="AG228" s="218"/>
      <c r="AH228" s="217"/>
      <c r="AI228" s="218"/>
      <c r="AJ228" s="217"/>
      <c r="AK228" s="218"/>
      <c r="AL228" s="217"/>
      <c r="AM228" s="218"/>
      <c r="AN228" s="217"/>
      <c r="AO228" s="218"/>
      <c r="AP228" s="217"/>
      <c r="AQ228" s="218"/>
      <c r="AR228" s="217"/>
      <c r="AS228" s="218"/>
      <c r="AT228" s="217"/>
      <c r="AU228" s="218"/>
      <c r="AV228" s="217"/>
      <c r="AW228" s="218"/>
      <c r="AX228" s="217"/>
      <c r="AY228" s="218"/>
      <c r="AZ228" s="217"/>
      <c r="BA228" s="218"/>
      <c r="BB228" s="217"/>
      <c r="BC228" s="218"/>
      <c r="BD228" s="217"/>
      <c r="BE228" s="218"/>
      <c r="BF228" s="217"/>
      <c r="BG228" s="216"/>
      <c r="BH228" s="132"/>
      <c r="BI228" s="132"/>
      <c r="BJ228" s="132"/>
      <c r="BK228" s="132"/>
      <c r="BL228" s="132"/>
      <c r="BM228" s="106"/>
      <c r="BN228" s="162"/>
      <c r="BO228" s="162">
        <f t="shared" ref="BO228" si="562">BO227</f>
        <v>0</v>
      </c>
      <c r="BQ228" s="169"/>
      <c r="BR228" s="99"/>
      <c r="BS228" s="118"/>
      <c r="BT228" s="99"/>
      <c r="BU228" s="143"/>
      <c r="BV228" s="99"/>
      <c r="BX228" s="148"/>
      <c r="BY228" s="148"/>
      <c r="CA228" s="149"/>
      <c r="CB228" s="149"/>
      <c r="CD228" s="205"/>
      <c r="CE228" s="99"/>
      <c r="CF228" s="118"/>
      <c r="CG228" s="118"/>
      <c r="CH228" s="118"/>
      <c r="CI228" s="118"/>
      <c r="CJ228" s="118"/>
      <c r="CK228" s="118"/>
      <c r="CL228" s="118"/>
      <c r="CM228" s="118"/>
      <c r="CN228" s="118"/>
      <c r="CO228" s="118"/>
      <c r="CP228" s="118"/>
      <c r="CQ228" s="118"/>
      <c r="CR228" s="118"/>
      <c r="CS228" s="118"/>
      <c r="CT228" s="118"/>
      <c r="CU228" s="118"/>
      <c r="CV228" s="118"/>
      <c r="CW228" s="118"/>
      <c r="CX228" s="118"/>
      <c r="CY228" s="118"/>
      <c r="CZ228" s="118"/>
      <c r="DA228" s="118"/>
      <c r="DB228" s="118"/>
      <c r="DC228" s="118"/>
      <c r="DD228" s="118"/>
      <c r="DE228" s="118"/>
      <c r="DF228" s="118"/>
      <c r="DG228" s="118"/>
    </row>
    <row r="229" spans="1:111" ht="18" customHeight="1" x14ac:dyDescent="0.25">
      <c r="A229" s="30"/>
      <c r="B229" s="131"/>
      <c r="C229" s="215"/>
      <c r="D229" s="190"/>
      <c r="E229" s="131"/>
      <c r="F229" s="190"/>
      <c r="G229" s="131"/>
      <c r="H229" s="190"/>
      <c r="I229" s="131"/>
      <c r="J229" s="190"/>
      <c r="K229" s="131"/>
      <c r="L229" s="190"/>
      <c r="M229" s="131"/>
      <c r="N229" s="190"/>
      <c r="O229" s="131"/>
      <c r="P229" s="190"/>
      <c r="Q229" s="131"/>
      <c r="R229" s="190"/>
      <c r="S229" s="131"/>
      <c r="T229" s="190"/>
      <c r="U229" s="131"/>
      <c r="V229" s="190"/>
      <c r="W229" s="131"/>
      <c r="X229" s="190"/>
      <c r="Y229" s="131"/>
      <c r="Z229" s="190"/>
      <c r="AA229" s="131"/>
      <c r="AB229" s="190"/>
      <c r="AC229" s="131"/>
      <c r="AD229" s="190"/>
      <c r="AE229" s="131"/>
      <c r="AF229" s="190"/>
      <c r="AG229" s="131"/>
      <c r="AH229" s="190"/>
      <c r="AI229" s="131"/>
      <c r="AJ229" s="190"/>
      <c r="AK229" s="131"/>
      <c r="AL229" s="190"/>
      <c r="AM229" s="131"/>
      <c r="AN229" s="190"/>
      <c r="AO229" s="131"/>
      <c r="AP229" s="190"/>
      <c r="AQ229" s="131"/>
      <c r="AR229" s="190"/>
      <c r="AS229" s="131"/>
      <c r="AT229" s="190"/>
      <c r="AU229" s="131"/>
      <c r="AV229" s="190"/>
      <c r="AW229" s="131"/>
      <c r="AX229" s="190"/>
      <c r="AY229" s="131"/>
      <c r="AZ229" s="190"/>
      <c r="BA229" s="131"/>
      <c r="BB229" s="190"/>
      <c r="BC229" s="131"/>
      <c r="BD229" s="190"/>
      <c r="BE229" s="131"/>
      <c r="BF229" s="190"/>
      <c r="BG229" s="131"/>
      <c r="BH229" s="132"/>
      <c r="BI229" s="132"/>
      <c r="BJ229" s="132"/>
      <c r="BK229" s="132"/>
      <c r="BL229" s="132"/>
      <c r="BM229" s="106" t="str">
        <f t="shared" ref="BM229" si="563">IF(BX227="ja","Es fehlen Angaben zum Maßnahmeort!","")</f>
        <v/>
      </c>
      <c r="BN229" s="162"/>
      <c r="BO229" s="162">
        <f t="shared" ref="BO229" si="564">BO227</f>
        <v>0</v>
      </c>
      <c r="BQ229" s="170" t="s">
        <v>73</v>
      </c>
      <c r="BR229" s="99">
        <f>SUMPRODUCT(($D$16:$BF$16=Haushaltsjahr)*(D227:BF227&lt;&gt;"")*(D229:BF229=BQ229)*(D233:BF233))</f>
        <v>0</v>
      </c>
      <c r="BS229" s="118">
        <f>SUMPRODUCT(($D$16:$BF$16=Haushaltsjahr)*(D227:BF227=$BS$17)*(D229:BF229=BQ229)*(D233:BF233))</f>
        <v>0</v>
      </c>
      <c r="BT229" s="99">
        <f>SUMPRODUCT(($D$16:$BF$16=Haushaltsjahr)*(D227:BF227=$BT$17)*(D229:BF229=BQ229)*(D233:BF233))</f>
        <v>0</v>
      </c>
      <c r="BU229" s="143"/>
      <c r="BV229" s="99">
        <f t="shared" ref="BV229" si="565">IF(OR(BY227="ja",BX227="ja"),0,IF(BU227&gt;=60%,BS229+BT229,BS229))</f>
        <v>0</v>
      </c>
      <c r="BX229" s="148"/>
      <c r="BY229" s="148"/>
      <c r="CA229" s="149" t="str">
        <f>IF(CB229=FALSE,"",COUNTIFS($CB$19:CB229,"&lt;&gt;",$CB$19:CB229,"&lt;&gt;falsch"))</f>
        <v/>
      </c>
      <c r="CB229" s="149"/>
      <c r="CD229" s="205" t="s">
        <v>99</v>
      </c>
      <c r="CE229" s="99">
        <f>IF(Gesamtstunden=0,0,IF(SUM(CF229:DG229)&gt;0,1,IF(AND(BR227&gt;0,Gesamtstunden&lt;BR227),1,0)))</f>
        <v>0</v>
      </c>
      <c r="CF229" s="206">
        <f t="shared" ref="CF229:DG229" si="566">IF(CF$17="",0,IF(CF227&gt;CF$16,1,0))</f>
        <v>0</v>
      </c>
      <c r="CG229" s="206">
        <f t="shared" si="566"/>
        <v>0</v>
      </c>
      <c r="CH229" s="206">
        <f t="shared" si="566"/>
        <v>0</v>
      </c>
      <c r="CI229" s="206">
        <f t="shared" si="566"/>
        <v>0</v>
      </c>
      <c r="CJ229" s="206">
        <f t="shared" si="566"/>
        <v>0</v>
      </c>
      <c r="CK229" s="206">
        <f t="shared" si="566"/>
        <v>0</v>
      </c>
      <c r="CL229" s="206">
        <f t="shared" si="566"/>
        <v>0</v>
      </c>
      <c r="CM229" s="206">
        <f t="shared" si="566"/>
        <v>0</v>
      </c>
      <c r="CN229" s="206">
        <f t="shared" si="566"/>
        <v>0</v>
      </c>
      <c r="CO229" s="206">
        <f t="shared" si="566"/>
        <v>0</v>
      </c>
      <c r="CP229" s="206">
        <f t="shared" si="566"/>
        <v>0</v>
      </c>
      <c r="CQ229" s="206">
        <f t="shared" si="566"/>
        <v>0</v>
      </c>
      <c r="CR229" s="206">
        <f t="shared" si="566"/>
        <v>0</v>
      </c>
      <c r="CS229" s="206">
        <f t="shared" si="566"/>
        <v>0</v>
      </c>
      <c r="CT229" s="206">
        <f t="shared" si="566"/>
        <v>0</v>
      </c>
      <c r="CU229" s="206">
        <f t="shared" si="566"/>
        <v>0</v>
      </c>
      <c r="CV229" s="206">
        <f t="shared" si="566"/>
        <v>0</v>
      </c>
      <c r="CW229" s="206">
        <f t="shared" si="566"/>
        <v>0</v>
      </c>
      <c r="CX229" s="206">
        <f t="shared" si="566"/>
        <v>0</v>
      </c>
      <c r="CY229" s="206">
        <f t="shared" si="566"/>
        <v>0</v>
      </c>
      <c r="CZ229" s="206">
        <f t="shared" si="566"/>
        <v>0</v>
      </c>
      <c r="DA229" s="206">
        <f t="shared" si="566"/>
        <v>0</v>
      </c>
      <c r="DB229" s="206">
        <f t="shared" si="566"/>
        <v>0</v>
      </c>
      <c r="DC229" s="206">
        <f t="shared" si="566"/>
        <v>0</v>
      </c>
      <c r="DD229" s="206">
        <f t="shared" si="566"/>
        <v>0</v>
      </c>
      <c r="DE229" s="206">
        <f t="shared" si="566"/>
        <v>0</v>
      </c>
      <c r="DF229" s="206">
        <f t="shared" si="566"/>
        <v>0</v>
      </c>
      <c r="DG229" s="206">
        <f t="shared" si="566"/>
        <v>0</v>
      </c>
    </row>
    <row r="230" spans="1:111" ht="2.15" customHeight="1" x14ac:dyDescent="0.25">
      <c r="A230" s="30"/>
      <c r="B230" s="131"/>
      <c r="C230" s="215"/>
      <c r="D230" s="217"/>
      <c r="E230" s="218"/>
      <c r="F230" s="217"/>
      <c r="G230" s="218"/>
      <c r="H230" s="217"/>
      <c r="I230" s="218"/>
      <c r="J230" s="217"/>
      <c r="K230" s="218"/>
      <c r="L230" s="217"/>
      <c r="M230" s="218"/>
      <c r="N230" s="217"/>
      <c r="O230" s="218"/>
      <c r="P230" s="217"/>
      <c r="Q230" s="218"/>
      <c r="R230" s="217"/>
      <c r="S230" s="218"/>
      <c r="T230" s="217"/>
      <c r="U230" s="218"/>
      <c r="V230" s="217"/>
      <c r="W230" s="218"/>
      <c r="X230" s="217"/>
      <c r="Y230" s="218"/>
      <c r="Z230" s="217"/>
      <c r="AA230" s="218"/>
      <c r="AB230" s="217"/>
      <c r="AC230" s="218"/>
      <c r="AD230" s="217"/>
      <c r="AE230" s="218"/>
      <c r="AF230" s="217"/>
      <c r="AG230" s="218"/>
      <c r="AH230" s="217"/>
      <c r="AI230" s="218"/>
      <c r="AJ230" s="217"/>
      <c r="AK230" s="218"/>
      <c r="AL230" s="217"/>
      <c r="AM230" s="218"/>
      <c r="AN230" s="217"/>
      <c r="AO230" s="218"/>
      <c r="AP230" s="217"/>
      <c r="AQ230" s="218"/>
      <c r="AR230" s="217"/>
      <c r="AS230" s="218"/>
      <c r="AT230" s="217"/>
      <c r="AU230" s="218"/>
      <c r="AV230" s="217"/>
      <c r="AW230" s="218"/>
      <c r="AX230" s="217"/>
      <c r="AY230" s="218"/>
      <c r="AZ230" s="217"/>
      <c r="BA230" s="218"/>
      <c r="BB230" s="217"/>
      <c r="BC230" s="218"/>
      <c r="BD230" s="217"/>
      <c r="BE230" s="218"/>
      <c r="BF230" s="217"/>
      <c r="BG230" s="216"/>
      <c r="BH230" s="132"/>
      <c r="BI230" s="132"/>
      <c r="BJ230" s="132"/>
      <c r="BK230" s="132"/>
      <c r="BL230" s="132"/>
      <c r="BM230" s="106"/>
      <c r="BN230" s="162"/>
      <c r="BO230" s="162">
        <f t="shared" ref="BO230" si="567">BO227</f>
        <v>0</v>
      </c>
      <c r="BQ230" s="170"/>
      <c r="BR230" s="99"/>
      <c r="BS230" s="118"/>
      <c r="BT230" s="99"/>
      <c r="BU230" s="143"/>
      <c r="BV230" s="99"/>
      <c r="BX230" s="148"/>
      <c r="BY230" s="148"/>
      <c r="CA230" s="149"/>
      <c r="CB230" s="149"/>
      <c r="CD230" s="205"/>
      <c r="CE230" s="99"/>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row>
    <row r="231" spans="1:111" ht="18" customHeight="1" x14ac:dyDescent="0.25">
      <c r="A231" s="30"/>
      <c r="B231" s="119"/>
      <c r="C231" s="215"/>
      <c r="D231" s="190"/>
      <c r="E231" s="131"/>
      <c r="F231" s="190"/>
      <c r="G231" s="131"/>
      <c r="H231" s="190"/>
      <c r="I231" s="131"/>
      <c r="J231" s="190"/>
      <c r="K231" s="131"/>
      <c r="L231" s="190"/>
      <c r="M231" s="131"/>
      <c r="N231" s="190"/>
      <c r="O231" s="131"/>
      <c r="P231" s="190"/>
      <c r="Q231" s="131"/>
      <c r="R231" s="190"/>
      <c r="S231" s="131"/>
      <c r="T231" s="190"/>
      <c r="U231" s="131"/>
      <c r="V231" s="190"/>
      <c r="W231" s="131"/>
      <c r="X231" s="190"/>
      <c r="Y231" s="131"/>
      <c r="Z231" s="190"/>
      <c r="AA231" s="131"/>
      <c r="AB231" s="190"/>
      <c r="AC231" s="131"/>
      <c r="AD231" s="190"/>
      <c r="AE231" s="131"/>
      <c r="AF231" s="190"/>
      <c r="AG231" s="131"/>
      <c r="AH231" s="190"/>
      <c r="AI231" s="131"/>
      <c r="AJ231" s="190"/>
      <c r="AK231" s="131"/>
      <c r="AL231" s="190"/>
      <c r="AM231" s="131"/>
      <c r="AN231" s="190"/>
      <c r="AO231" s="131"/>
      <c r="AP231" s="190"/>
      <c r="AQ231" s="131"/>
      <c r="AR231" s="190"/>
      <c r="AS231" s="131"/>
      <c r="AT231" s="190"/>
      <c r="AU231" s="131"/>
      <c r="AV231" s="190"/>
      <c r="AW231" s="131"/>
      <c r="AX231" s="190"/>
      <c r="AY231" s="131"/>
      <c r="AZ231" s="190"/>
      <c r="BA231" s="131"/>
      <c r="BB231" s="190"/>
      <c r="BC231" s="131"/>
      <c r="BD231" s="190"/>
      <c r="BE231" s="131"/>
      <c r="BF231" s="190"/>
      <c r="BG231" s="131"/>
      <c r="BH231" s="104" t="str">
        <f>IF(OR(Gesamtstunden=0,SUM($D$16:$BF$16)=0,B227=""),"",BR227)</f>
        <v/>
      </c>
      <c r="BI231" s="104" t="str">
        <f>IF(OR(Gesamtstunden=0,SUM($D$16:$BF$16)=0,B227=""),"",BS227)</f>
        <v/>
      </c>
      <c r="BJ231" s="108" t="str">
        <f t="shared" ref="BJ231" si="568">IF(BH231="","",IF(BH231=0,0,BU227))</f>
        <v/>
      </c>
      <c r="BK231" s="104" t="str">
        <f>IF(OR(Gesamtstunden=0,SUM($D$16:$BF$16)=0,B227=""),"",BV227)</f>
        <v/>
      </c>
      <c r="BL231" s="104" t="str">
        <f>IF(OR(Gesamtstunden=0,SUM($D$16:$BF$16)=0,B227=""),"",BV229)</f>
        <v/>
      </c>
      <c r="BM231" s="106" t="str">
        <f t="shared" ref="BM231" si="569">IF(BY227="ja","Es fehlen Angaben zum Berufsfeld!","")</f>
        <v/>
      </c>
      <c r="BN231" s="162"/>
      <c r="BO231" s="162">
        <f t="shared" ref="BO231" si="570">BO227</f>
        <v>0</v>
      </c>
      <c r="BQ231" s="169"/>
      <c r="BR231" s="99"/>
      <c r="BS231" s="118"/>
      <c r="BT231" s="99"/>
      <c r="BU231" s="143"/>
      <c r="BV231" s="99"/>
      <c r="BX231" s="148"/>
      <c r="BY231" s="148"/>
      <c r="CA231" s="149" t="str">
        <f>IF(CB231=FALSE,"",COUNTIFS($CB$19:CB231,"&lt;&gt;",$CB$19:CB231,"&lt;&gt;falsch"))</f>
        <v/>
      </c>
      <c r="CB231" s="149"/>
      <c r="CD231" s="205" t="s">
        <v>100</v>
      </c>
      <c r="CE231" s="99">
        <f>IF(Gesamtstunden=0,0,IF(SUM(CF231:DG231)&gt;0,1,IF(AND(BR227&gt;0,Gesamtstunden&gt;BR227),1,0)))</f>
        <v>0</v>
      </c>
      <c r="CF231" s="206">
        <f t="shared" ref="CF231:DG231" si="571">IF(OR($B227="",CF$17=""),0,IF(CF227&lt;CF$16,1,0))</f>
        <v>0</v>
      </c>
      <c r="CG231" s="206">
        <f t="shared" si="571"/>
        <v>0</v>
      </c>
      <c r="CH231" s="206">
        <f t="shared" si="571"/>
        <v>0</v>
      </c>
      <c r="CI231" s="206">
        <f t="shared" si="571"/>
        <v>0</v>
      </c>
      <c r="CJ231" s="206">
        <f t="shared" si="571"/>
        <v>0</v>
      </c>
      <c r="CK231" s="206">
        <f t="shared" si="571"/>
        <v>0</v>
      </c>
      <c r="CL231" s="206">
        <f t="shared" si="571"/>
        <v>0</v>
      </c>
      <c r="CM231" s="206">
        <f t="shared" si="571"/>
        <v>0</v>
      </c>
      <c r="CN231" s="206">
        <f t="shared" si="571"/>
        <v>0</v>
      </c>
      <c r="CO231" s="206">
        <f t="shared" si="571"/>
        <v>0</v>
      </c>
      <c r="CP231" s="206">
        <f t="shared" si="571"/>
        <v>0</v>
      </c>
      <c r="CQ231" s="206">
        <f t="shared" si="571"/>
        <v>0</v>
      </c>
      <c r="CR231" s="206">
        <f t="shared" si="571"/>
        <v>0</v>
      </c>
      <c r="CS231" s="206">
        <f t="shared" si="571"/>
        <v>0</v>
      </c>
      <c r="CT231" s="206">
        <f t="shared" si="571"/>
        <v>0</v>
      </c>
      <c r="CU231" s="206">
        <f t="shared" si="571"/>
        <v>0</v>
      </c>
      <c r="CV231" s="206">
        <f t="shared" si="571"/>
        <v>0</v>
      </c>
      <c r="CW231" s="206">
        <f t="shared" si="571"/>
        <v>0</v>
      </c>
      <c r="CX231" s="206">
        <f t="shared" si="571"/>
        <v>0</v>
      </c>
      <c r="CY231" s="206">
        <f t="shared" si="571"/>
        <v>0</v>
      </c>
      <c r="CZ231" s="206">
        <f t="shared" si="571"/>
        <v>0</v>
      </c>
      <c r="DA231" s="206">
        <f t="shared" si="571"/>
        <v>0</v>
      </c>
      <c r="DB231" s="206">
        <f t="shared" si="571"/>
        <v>0</v>
      </c>
      <c r="DC231" s="206">
        <f t="shared" si="571"/>
        <v>0</v>
      </c>
      <c r="DD231" s="206">
        <f t="shared" si="571"/>
        <v>0</v>
      </c>
      <c r="DE231" s="206">
        <f t="shared" si="571"/>
        <v>0</v>
      </c>
      <c r="DF231" s="206">
        <f t="shared" si="571"/>
        <v>0</v>
      </c>
      <c r="DG231" s="206">
        <f t="shared" si="571"/>
        <v>0</v>
      </c>
    </row>
    <row r="232" spans="1:111" ht="2.15" customHeight="1" x14ac:dyDescent="0.25">
      <c r="A232" s="30"/>
      <c r="B232" s="119"/>
      <c r="C232" s="215"/>
      <c r="D232" s="217"/>
      <c r="E232" s="218"/>
      <c r="F232" s="217"/>
      <c r="G232" s="218"/>
      <c r="H232" s="217"/>
      <c r="I232" s="218"/>
      <c r="J232" s="217"/>
      <c r="K232" s="218"/>
      <c r="L232" s="217"/>
      <c r="M232" s="218"/>
      <c r="N232" s="217"/>
      <c r="O232" s="218"/>
      <c r="P232" s="217"/>
      <c r="Q232" s="218"/>
      <c r="R232" s="217"/>
      <c r="S232" s="218"/>
      <c r="T232" s="217"/>
      <c r="U232" s="218"/>
      <c r="V232" s="217"/>
      <c r="W232" s="218"/>
      <c r="X232" s="217"/>
      <c r="Y232" s="218"/>
      <c r="Z232" s="217"/>
      <c r="AA232" s="218"/>
      <c r="AB232" s="217"/>
      <c r="AC232" s="218"/>
      <c r="AD232" s="217"/>
      <c r="AE232" s="218"/>
      <c r="AF232" s="217"/>
      <c r="AG232" s="218"/>
      <c r="AH232" s="217"/>
      <c r="AI232" s="218"/>
      <c r="AJ232" s="217"/>
      <c r="AK232" s="218"/>
      <c r="AL232" s="217"/>
      <c r="AM232" s="218"/>
      <c r="AN232" s="217"/>
      <c r="AO232" s="218"/>
      <c r="AP232" s="217"/>
      <c r="AQ232" s="218"/>
      <c r="AR232" s="217"/>
      <c r="AS232" s="218"/>
      <c r="AT232" s="217"/>
      <c r="AU232" s="218"/>
      <c r="AV232" s="217"/>
      <c r="AW232" s="218"/>
      <c r="AX232" s="217"/>
      <c r="AY232" s="218"/>
      <c r="AZ232" s="217"/>
      <c r="BA232" s="218"/>
      <c r="BB232" s="217"/>
      <c r="BC232" s="218"/>
      <c r="BD232" s="217"/>
      <c r="BE232" s="218"/>
      <c r="BF232" s="217"/>
      <c r="BG232" s="216"/>
      <c r="BH232" s="104"/>
      <c r="BI232" s="104"/>
      <c r="BJ232" s="108"/>
      <c r="BK232" s="104"/>
      <c r="BL232" s="104"/>
      <c r="BM232" s="106"/>
      <c r="BN232" s="162"/>
      <c r="BO232" s="162">
        <f t="shared" ref="BO232" si="572">BO227</f>
        <v>0</v>
      </c>
      <c r="BQ232" s="169"/>
      <c r="BR232" s="99"/>
      <c r="BS232" s="118"/>
      <c r="BT232" s="99"/>
      <c r="BU232" s="143"/>
      <c r="BV232" s="99"/>
      <c r="BX232" s="148"/>
      <c r="BY232" s="148"/>
      <c r="CA232" s="149"/>
      <c r="CB232" s="149"/>
      <c r="CD232" s="205"/>
      <c r="CE232" s="99"/>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row>
    <row r="233" spans="1:111" ht="18" customHeight="1" x14ac:dyDescent="0.25">
      <c r="A233" s="31"/>
      <c r="B233" s="114"/>
      <c r="C233" s="215"/>
      <c r="D233" s="191"/>
      <c r="E233" s="219"/>
      <c r="F233" s="191"/>
      <c r="G233" s="219"/>
      <c r="H233" s="191"/>
      <c r="I233" s="219"/>
      <c r="J233" s="191"/>
      <c r="K233" s="219"/>
      <c r="L233" s="191"/>
      <c r="M233" s="219"/>
      <c r="N233" s="191"/>
      <c r="O233" s="219"/>
      <c r="P233" s="191"/>
      <c r="Q233" s="219"/>
      <c r="R233" s="191"/>
      <c r="S233" s="219"/>
      <c r="T233" s="191"/>
      <c r="U233" s="219"/>
      <c r="V233" s="191"/>
      <c r="W233" s="219"/>
      <c r="X233" s="191"/>
      <c r="Y233" s="219"/>
      <c r="Z233" s="191"/>
      <c r="AA233" s="219"/>
      <c r="AB233" s="191"/>
      <c r="AC233" s="219"/>
      <c r="AD233" s="191"/>
      <c r="AE233" s="219"/>
      <c r="AF233" s="191"/>
      <c r="AG233" s="219"/>
      <c r="AH233" s="191"/>
      <c r="AI233" s="219"/>
      <c r="AJ233" s="191"/>
      <c r="AK233" s="219"/>
      <c r="AL233" s="191"/>
      <c r="AM233" s="219"/>
      <c r="AN233" s="191"/>
      <c r="AO233" s="219"/>
      <c r="AP233" s="191"/>
      <c r="AQ233" s="219"/>
      <c r="AR233" s="191"/>
      <c r="AS233" s="219"/>
      <c r="AT233" s="191"/>
      <c r="AU233" s="219"/>
      <c r="AV233" s="191"/>
      <c r="AW233" s="219"/>
      <c r="AX233" s="191"/>
      <c r="AY233" s="219"/>
      <c r="AZ233" s="191"/>
      <c r="BA233" s="219"/>
      <c r="BB233" s="191"/>
      <c r="BC233" s="219"/>
      <c r="BD233" s="191"/>
      <c r="BE233" s="219"/>
      <c r="BF233" s="191"/>
      <c r="BG233" s="131"/>
      <c r="BH233" s="115"/>
      <c r="BI233" s="115"/>
      <c r="BJ233" s="116"/>
      <c r="BK233" s="115"/>
      <c r="BL233" s="115"/>
      <c r="BM233" s="141" t="str">
        <f t="shared" ref="BM233" si="573">IF(AND(CE229=1,CE231=0),"Bitte die max. Anzahl an Gesamtstunden bzw. Stunden pro Tag beachten!",IF(AND(CE229=0,CE231=1),"Es fehlen Angaben zu den Kursstunden!",IF(AND(CE229=1,CE231=1),"Bitte die max. Anzahl an Stunden pro Tag beachten!","")))</f>
        <v/>
      </c>
      <c r="BN233" s="162" t="str">
        <f t="shared" ref="BN233" si="574">IF(B227&lt;&gt;"",1,"")</f>
        <v/>
      </c>
      <c r="BO233" s="162">
        <f t="shared" ref="BO233" si="575">BO227</f>
        <v>0</v>
      </c>
      <c r="BQ233" s="169"/>
      <c r="BR233" s="99"/>
      <c r="BS233" s="118"/>
      <c r="BT233" s="99"/>
      <c r="BU233" s="143"/>
      <c r="BV233" s="99"/>
      <c r="BX233" s="147"/>
      <c r="BY233" s="147"/>
      <c r="CA233" s="149" t="str">
        <f>IF(CB233=FALSE,"",COUNTIFS($CB$19:CB233,"&lt;&gt;",$CB$19:CB233,"&lt;&gt;falsch"))</f>
        <v/>
      </c>
      <c r="CB233" s="149"/>
      <c r="CD233" s="205"/>
      <c r="CE233" s="99"/>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row>
    <row r="234" spans="1:111" ht="5.15" customHeight="1" x14ac:dyDescent="0.25">
      <c r="B234" s="221"/>
      <c r="C234" s="218"/>
      <c r="BN234" s="163"/>
      <c r="BO234" s="162"/>
      <c r="BQ234" s="169"/>
      <c r="BR234" s="99"/>
      <c r="BS234" s="118"/>
      <c r="BT234" s="99"/>
      <c r="BU234" s="143"/>
      <c r="BV234" s="99"/>
      <c r="BX234" s="146"/>
      <c r="BY234" s="146"/>
      <c r="CA234" s="149" t="str">
        <f>IF(CB234=FALSE,"",COUNTIFS($CB$19:CB234,"&lt;&gt;",$CB$19:CB234,"&lt;&gt;falsch"))</f>
        <v/>
      </c>
      <c r="CB234" s="149"/>
      <c r="CD234" s="205"/>
      <c r="CE234" s="99"/>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row>
    <row r="235" spans="1:111" ht="18" customHeight="1" x14ac:dyDescent="0.25">
      <c r="A235" s="29">
        <v>28</v>
      </c>
      <c r="B235" s="117" t="str">
        <f>VLOOKUP(A235,'Kopierhilfe TN-Daten'!$A$2:$D$31,4)</f>
        <v/>
      </c>
      <c r="C235" s="131"/>
      <c r="D235" s="189"/>
      <c r="E235" s="117"/>
      <c r="F235" s="189"/>
      <c r="G235" s="117"/>
      <c r="H235" s="189"/>
      <c r="I235" s="117"/>
      <c r="J235" s="189"/>
      <c r="K235" s="117"/>
      <c r="L235" s="189"/>
      <c r="M235" s="117"/>
      <c r="N235" s="189"/>
      <c r="O235" s="117"/>
      <c r="P235" s="189"/>
      <c r="Q235" s="117"/>
      <c r="R235" s="189"/>
      <c r="S235" s="117"/>
      <c r="T235" s="189"/>
      <c r="U235" s="117"/>
      <c r="V235" s="189"/>
      <c r="W235" s="117"/>
      <c r="X235" s="189"/>
      <c r="Y235" s="117"/>
      <c r="Z235" s="189"/>
      <c r="AA235" s="117"/>
      <c r="AB235" s="189"/>
      <c r="AC235" s="117"/>
      <c r="AD235" s="189"/>
      <c r="AE235" s="117"/>
      <c r="AF235" s="189"/>
      <c r="AG235" s="117"/>
      <c r="AH235" s="189"/>
      <c r="AI235" s="117"/>
      <c r="AJ235" s="189"/>
      <c r="AK235" s="117"/>
      <c r="AL235" s="189"/>
      <c r="AM235" s="117"/>
      <c r="AN235" s="189"/>
      <c r="AO235" s="117"/>
      <c r="AP235" s="189"/>
      <c r="AQ235" s="117"/>
      <c r="AR235" s="189"/>
      <c r="AS235" s="117"/>
      <c r="AT235" s="189"/>
      <c r="AU235" s="117"/>
      <c r="AV235" s="189"/>
      <c r="AW235" s="117"/>
      <c r="AX235" s="189"/>
      <c r="AY235" s="117"/>
      <c r="AZ235" s="189"/>
      <c r="BA235" s="117"/>
      <c r="BB235" s="189"/>
      <c r="BC235" s="117"/>
      <c r="BD235" s="189"/>
      <c r="BE235" s="117"/>
      <c r="BF235" s="189"/>
      <c r="BG235" s="131"/>
      <c r="BH235" s="105"/>
      <c r="BI235" s="105"/>
      <c r="BJ235" s="105"/>
      <c r="BK235" s="105"/>
      <c r="BL235" s="105"/>
      <c r="BM235" s="106" t="str">
        <f t="shared" ref="BM235" si="576">IF(AND(B235="",BR235&gt;0),"Bitte den Namen der Schülerin/des Schülers erfassen!","")</f>
        <v/>
      </c>
      <c r="BN235" s="162"/>
      <c r="BO235" s="162">
        <f t="shared" ref="BO235" si="577">IF(OR(BM235&lt;&gt;"",BM237&lt;&gt;"",BM239&lt;&gt;"",BM241&lt;&gt;""),1,0)</f>
        <v>0</v>
      </c>
      <c r="BQ235" s="169"/>
      <c r="BR235" s="99">
        <f>SUMPRODUCT(($D$16:$BF$16=Haushaltsjahr)*(D235:BF235&lt;&gt;"")*(D241:BF241))</f>
        <v>0</v>
      </c>
      <c r="BS235" s="118">
        <f>SUMPRODUCT(($D$16:$BF$16=Haushaltsjahr)*(D235:BF235=$BS$17)*(D241:BF241))</f>
        <v>0</v>
      </c>
      <c r="BT235" s="99">
        <f>SUMPRODUCT(($D$16:$BF$16=Haushaltsjahr)*(D235:BF235=$BT$17)*(D241:BF241))</f>
        <v>0</v>
      </c>
      <c r="BU235" s="143">
        <f t="shared" ref="BU235" si="578">IF(BR235=0,0,ROUND(BS235/BR235,4))</f>
        <v>0</v>
      </c>
      <c r="BV235" s="99">
        <f t="shared" ref="BV235" si="579">IF(BY235="ja",0,IF(BU235&gt;=60%,BS235+BT235,BS235))</f>
        <v>0</v>
      </c>
      <c r="BX235" s="148" t="str">
        <f t="shared" ref="BX235" si="580">IF(SUMPRODUCT((D235:BF235=$BS$17)*(D237:BF237="")*($D$16:$BF$16&lt;&gt;0))&gt;0,"ja",
IF(SUMPRODUCT((D235:BF235=$BT$17)*(D237:BF237="")*($D$16:$BF$16&lt;&gt;0))&gt;0,"ja","nein"))</f>
        <v>nein</v>
      </c>
      <c r="BY235" s="148" t="str">
        <f t="shared" ref="BY235" si="581">IF(SUMPRODUCT((D235:BF235=$BS$17)*(D239:BF239="")*($D$16:$BF$16&lt;&gt;0))&gt;0,"ja",
IF(SUMPRODUCT((D235:BF235=$BT$17)*(D239:BF239="")*($D$16:$BF$16&lt;&gt;0))&gt;0,"ja","nein"))</f>
        <v>nein</v>
      </c>
      <c r="CA235" s="149" t="str">
        <f>IF(CB235=FALSE,"",COUNTIFS($CB$19:CB235,"&lt;&gt;",$CB$19:CB235,"&lt;&gt;falsch"))</f>
        <v/>
      </c>
      <c r="CB235" s="149" t="b">
        <f t="shared" ref="CB235" si="582">IF(BR237&gt;0,B235,FALSE)</f>
        <v>0</v>
      </c>
      <c r="CD235" s="205" t="s">
        <v>98</v>
      </c>
      <c r="CE235" s="99"/>
      <c r="CF235" s="118">
        <f t="shared" ref="CF235:DG235" si="583">IF(CF$17="",0,SUMPRODUCT(($D235:$BF235&lt;&gt;"")*($D241:$BF241)*($D$17:$BF$17=CF$17)))</f>
        <v>0</v>
      </c>
      <c r="CG235" s="118">
        <f t="shared" si="583"/>
        <v>0</v>
      </c>
      <c r="CH235" s="118">
        <f t="shared" si="583"/>
        <v>0</v>
      </c>
      <c r="CI235" s="118">
        <f t="shared" si="583"/>
        <v>0</v>
      </c>
      <c r="CJ235" s="118">
        <f t="shared" si="583"/>
        <v>0</v>
      </c>
      <c r="CK235" s="118">
        <f t="shared" si="583"/>
        <v>0</v>
      </c>
      <c r="CL235" s="118">
        <f t="shared" si="583"/>
        <v>0</v>
      </c>
      <c r="CM235" s="118">
        <f t="shared" si="583"/>
        <v>0</v>
      </c>
      <c r="CN235" s="118">
        <f t="shared" si="583"/>
        <v>0</v>
      </c>
      <c r="CO235" s="118">
        <f t="shared" si="583"/>
        <v>0</v>
      </c>
      <c r="CP235" s="118">
        <f t="shared" si="583"/>
        <v>0</v>
      </c>
      <c r="CQ235" s="118">
        <f t="shared" si="583"/>
        <v>0</v>
      </c>
      <c r="CR235" s="118">
        <f t="shared" si="583"/>
        <v>0</v>
      </c>
      <c r="CS235" s="118">
        <f t="shared" si="583"/>
        <v>0</v>
      </c>
      <c r="CT235" s="118">
        <f t="shared" si="583"/>
        <v>0</v>
      </c>
      <c r="CU235" s="118">
        <f t="shared" si="583"/>
        <v>0</v>
      </c>
      <c r="CV235" s="118">
        <f t="shared" si="583"/>
        <v>0</v>
      </c>
      <c r="CW235" s="118">
        <f t="shared" si="583"/>
        <v>0</v>
      </c>
      <c r="CX235" s="118">
        <f t="shared" si="583"/>
        <v>0</v>
      </c>
      <c r="CY235" s="118">
        <f t="shared" si="583"/>
        <v>0</v>
      </c>
      <c r="CZ235" s="118">
        <f t="shared" si="583"/>
        <v>0</v>
      </c>
      <c r="DA235" s="118">
        <f t="shared" si="583"/>
        <v>0</v>
      </c>
      <c r="DB235" s="118">
        <f t="shared" si="583"/>
        <v>0</v>
      </c>
      <c r="DC235" s="118">
        <f t="shared" si="583"/>
        <v>0</v>
      </c>
      <c r="DD235" s="118">
        <f t="shared" si="583"/>
        <v>0</v>
      </c>
      <c r="DE235" s="118">
        <f t="shared" si="583"/>
        <v>0</v>
      </c>
      <c r="DF235" s="118">
        <f t="shared" si="583"/>
        <v>0</v>
      </c>
      <c r="DG235" s="118">
        <f t="shared" si="583"/>
        <v>0</v>
      </c>
    </row>
    <row r="236" spans="1:111" ht="2.15" customHeight="1" x14ac:dyDescent="0.25">
      <c r="A236" s="30"/>
      <c r="B236" s="131"/>
      <c r="C236" s="215"/>
      <c r="D236" s="217"/>
      <c r="E236" s="218"/>
      <c r="F236" s="217"/>
      <c r="G236" s="218"/>
      <c r="H236" s="217"/>
      <c r="I236" s="218"/>
      <c r="J236" s="217"/>
      <c r="K236" s="218"/>
      <c r="L236" s="217"/>
      <c r="M236" s="218"/>
      <c r="N236" s="217"/>
      <c r="O236" s="218"/>
      <c r="P236" s="217"/>
      <c r="Q236" s="218"/>
      <c r="R236" s="217"/>
      <c r="S236" s="218"/>
      <c r="T236" s="217"/>
      <c r="U236" s="218"/>
      <c r="V236" s="217"/>
      <c r="W236" s="218"/>
      <c r="X236" s="217"/>
      <c r="Y236" s="218"/>
      <c r="Z236" s="217"/>
      <c r="AA236" s="218"/>
      <c r="AB236" s="217"/>
      <c r="AC236" s="218"/>
      <c r="AD236" s="217"/>
      <c r="AE236" s="218"/>
      <c r="AF236" s="217"/>
      <c r="AG236" s="218"/>
      <c r="AH236" s="217"/>
      <c r="AI236" s="218"/>
      <c r="AJ236" s="217"/>
      <c r="AK236" s="218"/>
      <c r="AL236" s="217"/>
      <c r="AM236" s="218"/>
      <c r="AN236" s="217"/>
      <c r="AO236" s="218"/>
      <c r="AP236" s="217"/>
      <c r="AQ236" s="218"/>
      <c r="AR236" s="217"/>
      <c r="AS236" s="218"/>
      <c r="AT236" s="217"/>
      <c r="AU236" s="218"/>
      <c r="AV236" s="217"/>
      <c r="AW236" s="218"/>
      <c r="AX236" s="217"/>
      <c r="AY236" s="218"/>
      <c r="AZ236" s="217"/>
      <c r="BA236" s="218"/>
      <c r="BB236" s="217"/>
      <c r="BC236" s="218"/>
      <c r="BD236" s="217"/>
      <c r="BE236" s="218"/>
      <c r="BF236" s="217"/>
      <c r="BG236" s="216"/>
      <c r="BH236" s="132"/>
      <c r="BI236" s="132"/>
      <c r="BJ236" s="132"/>
      <c r="BK236" s="132"/>
      <c r="BL236" s="132"/>
      <c r="BM236" s="106"/>
      <c r="BN236" s="162"/>
      <c r="BO236" s="162">
        <f t="shared" ref="BO236" si="584">BO235</f>
        <v>0</v>
      </c>
      <c r="BQ236" s="169"/>
      <c r="BR236" s="99"/>
      <c r="BS236" s="118"/>
      <c r="BT236" s="99"/>
      <c r="BU236" s="143"/>
      <c r="BV236" s="99"/>
      <c r="BX236" s="148"/>
      <c r="BY236" s="148"/>
      <c r="CA236" s="149"/>
      <c r="CB236" s="149"/>
      <c r="CD236" s="205"/>
      <c r="CE236" s="99"/>
      <c r="CF236" s="118"/>
      <c r="CG236" s="118"/>
      <c r="CH236" s="118"/>
      <c r="CI236" s="118"/>
      <c r="CJ236" s="118"/>
      <c r="CK236" s="118"/>
      <c r="CL236" s="118"/>
      <c r="CM236" s="118"/>
      <c r="CN236" s="118"/>
      <c r="CO236" s="118"/>
      <c r="CP236" s="118"/>
      <c r="CQ236" s="118"/>
      <c r="CR236" s="118"/>
      <c r="CS236" s="118"/>
      <c r="CT236" s="118"/>
      <c r="CU236" s="118"/>
      <c r="CV236" s="118"/>
      <c r="CW236" s="118"/>
      <c r="CX236" s="118"/>
      <c r="CY236" s="118"/>
      <c r="CZ236" s="118"/>
      <c r="DA236" s="118"/>
      <c r="DB236" s="118"/>
      <c r="DC236" s="118"/>
      <c r="DD236" s="118"/>
      <c r="DE236" s="118"/>
      <c r="DF236" s="118"/>
      <c r="DG236" s="118"/>
    </row>
    <row r="237" spans="1:111" ht="18" customHeight="1" x14ac:dyDescent="0.25">
      <c r="A237" s="30"/>
      <c r="B237" s="131"/>
      <c r="C237" s="215"/>
      <c r="D237" s="190"/>
      <c r="E237" s="131"/>
      <c r="F237" s="190"/>
      <c r="G237" s="131"/>
      <c r="H237" s="190"/>
      <c r="I237" s="131"/>
      <c r="J237" s="190"/>
      <c r="K237" s="131"/>
      <c r="L237" s="190"/>
      <c r="M237" s="131"/>
      <c r="N237" s="190"/>
      <c r="O237" s="131"/>
      <c r="P237" s="190"/>
      <c r="Q237" s="131"/>
      <c r="R237" s="190"/>
      <c r="S237" s="131"/>
      <c r="T237" s="190"/>
      <c r="U237" s="131"/>
      <c r="V237" s="190"/>
      <c r="W237" s="131"/>
      <c r="X237" s="190"/>
      <c r="Y237" s="131"/>
      <c r="Z237" s="190"/>
      <c r="AA237" s="131"/>
      <c r="AB237" s="190"/>
      <c r="AC237" s="131"/>
      <c r="AD237" s="190"/>
      <c r="AE237" s="131"/>
      <c r="AF237" s="190"/>
      <c r="AG237" s="131"/>
      <c r="AH237" s="190"/>
      <c r="AI237" s="131"/>
      <c r="AJ237" s="190"/>
      <c r="AK237" s="131"/>
      <c r="AL237" s="190"/>
      <c r="AM237" s="131"/>
      <c r="AN237" s="190"/>
      <c r="AO237" s="131"/>
      <c r="AP237" s="190"/>
      <c r="AQ237" s="131"/>
      <c r="AR237" s="190"/>
      <c r="AS237" s="131"/>
      <c r="AT237" s="190"/>
      <c r="AU237" s="131"/>
      <c r="AV237" s="190"/>
      <c r="AW237" s="131"/>
      <c r="AX237" s="190"/>
      <c r="AY237" s="131"/>
      <c r="AZ237" s="190"/>
      <c r="BA237" s="131"/>
      <c r="BB237" s="190"/>
      <c r="BC237" s="131"/>
      <c r="BD237" s="190"/>
      <c r="BE237" s="131"/>
      <c r="BF237" s="190"/>
      <c r="BG237" s="131"/>
      <c r="BH237" s="132"/>
      <c r="BI237" s="132"/>
      <c r="BJ237" s="132"/>
      <c r="BK237" s="132"/>
      <c r="BL237" s="132"/>
      <c r="BM237" s="106" t="str">
        <f t="shared" ref="BM237" si="585">IF(BX235="ja","Es fehlen Angaben zum Maßnahmeort!","")</f>
        <v/>
      </c>
      <c r="BN237" s="162"/>
      <c r="BO237" s="162">
        <f t="shared" ref="BO237" si="586">BO235</f>
        <v>0</v>
      </c>
      <c r="BQ237" s="170" t="s">
        <v>73</v>
      </c>
      <c r="BR237" s="99">
        <f>SUMPRODUCT(($D$16:$BF$16=Haushaltsjahr)*(D235:BF235&lt;&gt;"")*(D237:BF237=BQ237)*(D241:BF241))</f>
        <v>0</v>
      </c>
      <c r="BS237" s="118">
        <f>SUMPRODUCT(($D$16:$BF$16=Haushaltsjahr)*(D235:BF235=$BS$17)*(D237:BF237=BQ237)*(D241:BF241))</f>
        <v>0</v>
      </c>
      <c r="BT237" s="99">
        <f>SUMPRODUCT(($D$16:$BF$16=Haushaltsjahr)*(D235:BF235=$BT$17)*(D237:BF237=BQ237)*(D241:BF241))</f>
        <v>0</v>
      </c>
      <c r="BU237" s="143"/>
      <c r="BV237" s="99">
        <f t="shared" ref="BV237" si="587">IF(OR(BY235="ja",BX235="ja"),0,IF(BU235&gt;=60%,BS237+BT237,BS237))</f>
        <v>0</v>
      </c>
      <c r="BX237" s="148"/>
      <c r="BY237" s="148"/>
      <c r="CA237" s="149" t="str">
        <f>IF(CB237=FALSE,"",COUNTIFS($CB$19:CB237,"&lt;&gt;",$CB$19:CB237,"&lt;&gt;falsch"))</f>
        <v/>
      </c>
      <c r="CB237" s="149"/>
      <c r="CD237" s="205" t="s">
        <v>99</v>
      </c>
      <c r="CE237" s="99">
        <f>IF(Gesamtstunden=0,0,IF(SUM(CF237:DG237)&gt;0,1,IF(AND(BR235&gt;0,Gesamtstunden&lt;BR235),1,0)))</f>
        <v>0</v>
      </c>
      <c r="CF237" s="206">
        <f t="shared" ref="CF237:DG237" si="588">IF(CF$17="",0,IF(CF235&gt;CF$16,1,0))</f>
        <v>0</v>
      </c>
      <c r="CG237" s="206">
        <f t="shared" si="588"/>
        <v>0</v>
      </c>
      <c r="CH237" s="206">
        <f t="shared" si="588"/>
        <v>0</v>
      </c>
      <c r="CI237" s="206">
        <f t="shared" si="588"/>
        <v>0</v>
      </c>
      <c r="CJ237" s="206">
        <f t="shared" si="588"/>
        <v>0</v>
      </c>
      <c r="CK237" s="206">
        <f t="shared" si="588"/>
        <v>0</v>
      </c>
      <c r="CL237" s="206">
        <f t="shared" si="588"/>
        <v>0</v>
      </c>
      <c r="CM237" s="206">
        <f t="shared" si="588"/>
        <v>0</v>
      </c>
      <c r="CN237" s="206">
        <f t="shared" si="588"/>
        <v>0</v>
      </c>
      <c r="CO237" s="206">
        <f t="shared" si="588"/>
        <v>0</v>
      </c>
      <c r="CP237" s="206">
        <f t="shared" si="588"/>
        <v>0</v>
      </c>
      <c r="CQ237" s="206">
        <f t="shared" si="588"/>
        <v>0</v>
      </c>
      <c r="CR237" s="206">
        <f t="shared" si="588"/>
        <v>0</v>
      </c>
      <c r="CS237" s="206">
        <f t="shared" si="588"/>
        <v>0</v>
      </c>
      <c r="CT237" s="206">
        <f t="shared" si="588"/>
        <v>0</v>
      </c>
      <c r="CU237" s="206">
        <f t="shared" si="588"/>
        <v>0</v>
      </c>
      <c r="CV237" s="206">
        <f t="shared" si="588"/>
        <v>0</v>
      </c>
      <c r="CW237" s="206">
        <f t="shared" si="588"/>
        <v>0</v>
      </c>
      <c r="CX237" s="206">
        <f t="shared" si="588"/>
        <v>0</v>
      </c>
      <c r="CY237" s="206">
        <f t="shared" si="588"/>
        <v>0</v>
      </c>
      <c r="CZ237" s="206">
        <f t="shared" si="588"/>
        <v>0</v>
      </c>
      <c r="DA237" s="206">
        <f t="shared" si="588"/>
        <v>0</v>
      </c>
      <c r="DB237" s="206">
        <f t="shared" si="588"/>
        <v>0</v>
      </c>
      <c r="DC237" s="206">
        <f t="shared" si="588"/>
        <v>0</v>
      </c>
      <c r="DD237" s="206">
        <f t="shared" si="588"/>
        <v>0</v>
      </c>
      <c r="DE237" s="206">
        <f t="shared" si="588"/>
        <v>0</v>
      </c>
      <c r="DF237" s="206">
        <f t="shared" si="588"/>
        <v>0</v>
      </c>
      <c r="DG237" s="206">
        <f t="shared" si="588"/>
        <v>0</v>
      </c>
    </row>
    <row r="238" spans="1:111" ht="2.15" customHeight="1" x14ac:dyDescent="0.25">
      <c r="A238" s="30"/>
      <c r="B238" s="131"/>
      <c r="C238" s="215"/>
      <c r="D238" s="217"/>
      <c r="E238" s="218"/>
      <c r="F238" s="217"/>
      <c r="G238" s="218"/>
      <c r="H238" s="217"/>
      <c r="I238" s="218"/>
      <c r="J238" s="217"/>
      <c r="K238" s="218"/>
      <c r="L238" s="217"/>
      <c r="M238" s="218"/>
      <c r="N238" s="217"/>
      <c r="O238" s="218"/>
      <c r="P238" s="217"/>
      <c r="Q238" s="218"/>
      <c r="R238" s="217"/>
      <c r="S238" s="218"/>
      <c r="T238" s="217"/>
      <c r="U238" s="218"/>
      <c r="V238" s="217"/>
      <c r="W238" s="218"/>
      <c r="X238" s="217"/>
      <c r="Y238" s="218"/>
      <c r="Z238" s="217"/>
      <c r="AA238" s="218"/>
      <c r="AB238" s="217"/>
      <c r="AC238" s="218"/>
      <c r="AD238" s="217"/>
      <c r="AE238" s="218"/>
      <c r="AF238" s="217"/>
      <c r="AG238" s="218"/>
      <c r="AH238" s="217"/>
      <c r="AI238" s="218"/>
      <c r="AJ238" s="217"/>
      <c r="AK238" s="218"/>
      <c r="AL238" s="217"/>
      <c r="AM238" s="218"/>
      <c r="AN238" s="217"/>
      <c r="AO238" s="218"/>
      <c r="AP238" s="217"/>
      <c r="AQ238" s="218"/>
      <c r="AR238" s="217"/>
      <c r="AS238" s="218"/>
      <c r="AT238" s="217"/>
      <c r="AU238" s="218"/>
      <c r="AV238" s="217"/>
      <c r="AW238" s="218"/>
      <c r="AX238" s="217"/>
      <c r="AY238" s="218"/>
      <c r="AZ238" s="217"/>
      <c r="BA238" s="218"/>
      <c r="BB238" s="217"/>
      <c r="BC238" s="218"/>
      <c r="BD238" s="217"/>
      <c r="BE238" s="218"/>
      <c r="BF238" s="217"/>
      <c r="BG238" s="216"/>
      <c r="BH238" s="132"/>
      <c r="BI238" s="132"/>
      <c r="BJ238" s="132"/>
      <c r="BK238" s="132"/>
      <c r="BL238" s="132"/>
      <c r="BM238" s="106"/>
      <c r="BN238" s="162"/>
      <c r="BO238" s="162">
        <f t="shared" ref="BO238" si="589">BO235</f>
        <v>0</v>
      </c>
      <c r="BQ238" s="170"/>
      <c r="BR238" s="99"/>
      <c r="BS238" s="118"/>
      <c r="BT238" s="99"/>
      <c r="BU238" s="143"/>
      <c r="BV238" s="99"/>
      <c r="BX238" s="148"/>
      <c r="BY238" s="148"/>
      <c r="CA238" s="149"/>
      <c r="CB238" s="149"/>
      <c r="CD238" s="205"/>
      <c r="CE238" s="99"/>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row>
    <row r="239" spans="1:111" ht="18" customHeight="1" x14ac:dyDescent="0.25">
      <c r="A239" s="30"/>
      <c r="B239" s="119"/>
      <c r="C239" s="215"/>
      <c r="D239" s="190"/>
      <c r="E239" s="131"/>
      <c r="F239" s="190"/>
      <c r="G239" s="131"/>
      <c r="H239" s="190"/>
      <c r="I239" s="131"/>
      <c r="J239" s="190"/>
      <c r="K239" s="131"/>
      <c r="L239" s="190"/>
      <c r="M239" s="131"/>
      <c r="N239" s="190"/>
      <c r="O239" s="131"/>
      <c r="P239" s="190"/>
      <c r="Q239" s="131"/>
      <c r="R239" s="190"/>
      <c r="S239" s="131"/>
      <c r="T239" s="190"/>
      <c r="U239" s="131"/>
      <c r="V239" s="190"/>
      <c r="W239" s="131"/>
      <c r="X239" s="190"/>
      <c r="Y239" s="131"/>
      <c r="Z239" s="190"/>
      <c r="AA239" s="131"/>
      <c r="AB239" s="190"/>
      <c r="AC239" s="131"/>
      <c r="AD239" s="190"/>
      <c r="AE239" s="131"/>
      <c r="AF239" s="190"/>
      <c r="AG239" s="131"/>
      <c r="AH239" s="190"/>
      <c r="AI239" s="131"/>
      <c r="AJ239" s="190"/>
      <c r="AK239" s="131"/>
      <c r="AL239" s="190"/>
      <c r="AM239" s="131"/>
      <c r="AN239" s="190"/>
      <c r="AO239" s="131"/>
      <c r="AP239" s="190"/>
      <c r="AQ239" s="131"/>
      <c r="AR239" s="190"/>
      <c r="AS239" s="131"/>
      <c r="AT239" s="190"/>
      <c r="AU239" s="131"/>
      <c r="AV239" s="190"/>
      <c r="AW239" s="131"/>
      <c r="AX239" s="190"/>
      <c r="AY239" s="131"/>
      <c r="AZ239" s="190"/>
      <c r="BA239" s="131"/>
      <c r="BB239" s="190"/>
      <c r="BC239" s="131"/>
      <c r="BD239" s="190"/>
      <c r="BE239" s="131"/>
      <c r="BF239" s="190"/>
      <c r="BG239" s="131"/>
      <c r="BH239" s="104" t="str">
        <f>IF(OR(Gesamtstunden=0,SUM($D$16:$BF$16)=0,B235=""),"",BR235)</f>
        <v/>
      </c>
      <c r="BI239" s="104" t="str">
        <f>IF(OR(Gesamtstunden=0,SUM($D$16:$BF$16)=0,B235=""),"",BS235)</f>
        <v/>
      </c>
      <c r="BJ239" s="108" t="str">
        <f t="shared" ref="BJ239" si="590">IF(BH239="","",IF(BH239=0,0,BU235))</f>
        <v/>
      </c>
      <c r="BK239" s="104" t="str">
        <f>IF(OR(Gesamtstunden=0,SUM($D$16:$BF$16)=0,B235=""),"",BV235)</f>
        <v/>
      </c>
      <c r="BL239" s="104" t="str">
        <f>IF(OR(Gesamtstunden=0,SUM($D$16:$BF$16)=0,B235=""),"",BV237)</f>
        <v/>
      </c>
      <c r="BM239" s="106" t="str">
        <f t="shared" ref="BM239" si="591">IF(BY235="ja","Es fehlen Angaben zum Berufsfeld!","")</f>
        <v/>
      </c>
      <c r="BN239" s="162"/>
      <c r="BO239" s="162">
        <f t="shared" ref="BO239" si="592">BO235</f>
        <v>0</v>
      </c>
      <c r="BQ239" s="169"/>
      <c r="BR239" s="99"/>
      <c r="BS239" s="118"/>
      <c r="BT239" s="99"/>
      <c r="BU239" s="143"/>
      <c r="BV239" s="99"/>
      <c r="BX239" s="148"/>
      <c r="BY239" s="148"/>
      <c r="CA239" s="149" t="str">
        <f>IF(CB239=FALSE,"",COUNTIFS($CB$19:CB239,"&lt;&gt;",$CB$19:CB239,"&lt;&gt;falsch"))</f>
        <v/>
      </c>
      <c r="CB239" s="149"/>
      <c r="CD239" s="205" t="s">
        <v>100</v>
      </c>
      <c r="CE239" s="99">
        <f>IF(Gesamtstunden=0,0,IF(SUM(CF239:DG239)&gt;0,1,IF(AND(BR235&gt;0,Gesamtstunden&gt;BR235),1,0)))</f>
        <v>0</v>
      </c>
      <c r="CF239" s="206">
        <f t="shared" ref="CF239:DG239" si="593">IF(OR($B235="",CF$17=""),0,IF(CF235&lt;CF$16,1,0))</f>
        <v>0</v>
      </c>
      <c r="CG239" s="206">
        <f t="shared" si="593"/>
        <v>0</v>
      </c>
      <c r="CH239" s="206">
        <f t="shared" si="593"/>
        <v>0</v>
      </c>
      <c r="CI239" s="206">
        <f t="shared" si="593"/>
        <v>0</v>
      </c>
      <c r="CJ239" s="206">
        <f t="shared" si="593"/>
        <v>0</v>
      </c>
      <c r="CK239" s="206">
        <f t="shared" si="593"/>
        <v>0</v>
      </c>
      <c r="CL239" s="206">
        <f t="shared" si="593"/>
        <v>0</v>
      </c>
      <c r="CM239" s="206">
        <f t="shared" si="593"/>
        <v>0</v>
      </c>
      <c r="CN239" s="206">
        <f t="shared" si="593"/>
        <v>0</v>
      </c>
      <c r="CO239" s="206">
        <f t="shared" si="593"/>
        <v>0</v>
      </c>
      <c r="CP239" s="206">
        <f t="shared" si="593"/>
        <v>0</v>
      </c>
      <c r="CQ239" s="206">
        <f t="shared" si="593"/>
        <v>0</v>
      </c>
      <c r="CR239" s="206">
        <f t="shared" si="593"/>
        <v>0</v>
      </c>
      <c r="CS239" s="206">
        <f t="shared" si="593"/>
        <v>0</v>
      </c>
      <c r="CT239" s="206">
        <f t="shared" si="593"/>
        <v>0</v>
      </c>
      <c r="CU239" s="206">
        <f t="shared" si="593"/>
        <v>0</v>
      </c>
      <c r="CV239" s="206">
        <f t="shared" si="593"/>
        <v>0</v>
      </c>
      <c r="CW239" s="206">
        <f t="shared" si="593"/>
        <v>0</v>
      </c>
      <c r="CX239" s="206">
        <f t="shared" si="593"/>
        <v>0</v>
      </c>
      <c r="CY239" s="206">
        <f t="shared" si="593"/>
        <v>0</v>
      </c>
      <c r="CZ239" s="206">
        <f t="shared" si="593"/>
        <v>0</v>
      </c>
      <c r="DA239" s="206">
        <f t="shared" si="593"/>
        <v>0</v>
      </c>
      <c r="DB239" s="206">
        <f t="shared" si="593"/>
        <v>0</v>
      </c>
      <c r="DC239" s="206">
        <f t="shared" si="593"/>
        <v>0</v>
      </c>
      <c r="DD239" s="206">
        <f t="shared" si="593"/>
        <v>0</v>
      </c>
      <c r="DE239" s="206">
        <f t="shared" si="593"/>
        <v>0</v>
      </c>
      <c r="DF239" s="206">
        <f t="shared" si="593"/>
        <v>0</v>
      </c>
      <c r="DG239" s="206">
        <f t="shared" si="593"/>
        <v>0</v>
      </c>
    </row>
    <row r="240" spans="1:111" ht="2.15" customHeight="1" x14ac:dyDescent="0.25">
      <c r="A240" s="30"/>
      <c r="B240" s="119"/>
      <c r="C240" s="215"/>
      <c r="D240" s="217"/>
      <c r="E240" s="218"/>
      <c r="F240" s="217"/>
      <c r="G240" s="218"/>
      <c r="H240" s="217"/>
      <c r="I240" s="218"/>
      <c r="J240" s="217"/>
      <c r="K240" s="218"/>
      <c r="L240" s="217"/>
      <c r="M240" s="218"/>
      <c r="N240" s="217"/>
      <c r="O240" s="218"/>
      <c r="P240" s="217"/>
      <c r="Q240" s="218"/>
      <c r="R240" s="217"/>
      <c r="S240" s="218"/>
      <c r="T240" s="217"/>
      <c r="U240" s="218"/>
      <c r="V240" s="217"/>
      <c r="W240" s="218"/>
      <c r="X240" s="217"/>
      <c r="Y240" s="218"/>
      <c r="Z240" s="217"/>
      <c r="AA240" s="218"/>
      <c r="AB240" s="217"/>
      <c r="AC240" s="218"/>
      <c r="AD240" s="217"/>
      <c r="AE240" s="218"/>
      <c r="AF240" s="217"/>
      <c r="AG240" s="218"/>
      <c r="AH240" s="217"/>
      <c r="AI240" s="218"/>
      <c r="AJ240" s="217"/>
      <c r="AK240" s="218"/>
      <c r="AL240" s="217"/>
      <c r="AM240" s="218"/>
      <c r="AN240" s="217"/>
      <c r="AO240" s="218"/>
      <c r="AP240" s="217"/>
      <c r="AQ240" s="218"/>
      <c r="AR240" s="217"/>
      <c r="AS240" s="218"/>
      <c r="AT240" s="217"/>
      <c r="AU240" s="218"/>
      <c r="AV240" s="217"/>
      <c r="AW240" s="218"/>
      <c r="AX240" s="217"/>
      <c r="AY240" s="218"/>
      <c r="AZ240" s="217"/>
      <c r="BA240" s="218"/>
      <c r="BB240" s="217"/>
      <c r="BC240" s="218"/>
      <c r="BD240" s="217"/>
      <c r="BE240" s="218"/>
      <c r="BF240" s="217"/>
      <c r="BG240" s="216"/>
      <c r="BH240" s="104"/>
      <c r="BI240" s="104"/>
      <c r="BJ240" s="108"/>
      <c r="BK240" s="104"/>
      <c r="BL240" s="104"/>
      <c r="BM240" s="106"/>
      <c r="BN240" s="162"/>
      <c r="BO240" s="162">
        <f t="shared" ref="BO240" si="594">BO235</f>
        <v>0</v>
      </c>
      <c r="BQ240" s="169"/>
      <c r="BR240" s="99"/>
      <c r="BS240" s="118"/>
      <c r="BT240" s="99"/>
      <c r="BU240" s="143"/>
      <c r="BV240" s="99"/>
      <c r="BX240" s="148"/>
      <c r="BY240" s="148"/>
      <c r="CA240" s="149"/>
      <c r="CB240" s="149"/>
      <c r="CD240" s="205"/>
      <c r="CE240" s="99"/>
      <c r="CF240" s="206"/>
      <c r="CG240" s="206"/>
      <c r="CH240" s="206"/>
      <c r="CI240" s="206"/>
      <c r="CJ240" s="206"/>
      <c r="CK240" s="206"/>
      <c r="CL240" s="206"/>
      <c r="CM240" s="206"/>
      <c r="CN240" s="206"/>
      <c r="CO240" s="206"/>
      <c r="CP240" s="206"/>
      <c r="CQ240" s="206"/>
      <c r="CR240" s="206"/>
      <c r="CS240" s="206"/>
      <c r="CT240" s="206"/>
      <c r="CU240" s="206"/>
      <c r="CV240" s="206"/>
      <c r="CW240" s="206"/>
      <c r="CX240" s="206"/>
      <c r="CY240" s="206"/>
      <c r="CZ240" s="206"/>
      <c r="DA240" s="206"/>
      <c r="DB240" s="206"/>
      <c r="DC240" s="206"/>
      <c r="DD240" s="206"/>
      <c r="DE240" s="206"/>
      <c r="DF240" s="206"/>
      <c r="DG240" s="206"/>
    </row>
    <row r="241" spans="1:111" ht="18" customHeight="1" x14ac:dyDescent="0.25">
      <c r="A241" s="31"/>
      <c r="B241" s="114"/>
      <c r="C241" s="215"/>
      <c r="D241" s="191"/>
      <c r="E241" s="219"/>
      <c r="F241" s="191"/>
      <c r="G241" s="219"/>
      <c r="H241" s="191"/>
      <c r="I241" s="219"/>
      <c r="J241" s="191"/>
      <c r="K241" s="219"/>
      <c r="L241" s="191"/>
      <c r="M241" s="219"/>
      <c r="N241" s="191"/>
      <c r="O241" s="219"/>
      <c r="P241" s="191"/>
      <c r="Q241" s="219"/>
      <c r="R241" s="191"/>
      <c r="S241" s="219"/>
      <c r="T241" s="191"/>
      <c r="U241" s="219"/>
      <c r="V241" s="191"/>
      <c r="W241" s="219"/>
      <c r="X241" s="191"/>
      <c r="Y241" s="219"/>
      <c r="Z241" s="191"/>
      <c r="AA241" s="219"/>
      <c r="AB241" s="191"/>
      <c r="AC241" s="219"/>
      <c r="AD241" s="191"/>
      <c r="AE241" s="219"/>
      <c r="AF241" s="191"/>
      <c r="AG241" s="219"/>
      <c r="AH241" s="191"/>
      <c r="AI241" s="219"/>
      <c r="AJ241" s="191"/>
      <c r="AK241" s="219"/>
      <c r="AL241" s="191"/>
      <c r="AM241" s="219"/>
      <c r="AN241" s="191"/>
      <c r="AO241" s="219"/>
      <c r="AP241" s="191"/>
      <c r="AQ241" s="219"/>
      <c r="AR241" s="191"/>
      <c r="AS241" s="219"/>
      <c r="AT241" s="191"/>
      <c r="AU241" s="219"/>
      <c r="AV241" s="191"/>
      <c r="AW241" s="219"/>
      <c r="AX241" s="191"/>
      <c r="AY241" s="219"/>
      <c r="AZ241" s="191"/>
      <c r="BA241" s="219"/>
      <c r="BB241" s="191"/>
      <c r="BC241" s="219"/>
      <c r="BD241" s="191"/>
      <c r="BE241" s="219"/>
      <c r="BF241" s="191"/>
      <c r="BG241" s="131"/>
      <c r="BH241" s="115"/>
      <c r="BI241" s="115"/>
      <c r="BJ241" s="116"/>
      <c r="BK241" s="115"/>
      <c r="BL241" s="115"/>
      <c r="BM241" s="141" t="str">
        <f t="shared" ref="BM241" si="595">IF(AND(CE237=1,CE239=0),"Bitte die max. Anzahl an Gesamtstunden bzw. Stunden pro Tag beachten!",IF(AND(CE237=0,CE239=1),"Es fehlen Angaben zu den Kursstunden!",IF(AND(CE237=1,CE239=1),"Bitte die max. Anzahl an Stunden pro Tag beachten!","")))</f>
        <v/>
      </c>
      <c r="BN241" s="162" t="str">
        <f t="shared" ref="BN241" si="596">IF(B235&lt;&gt;"",1,"")</f>
        <v/>
      </c>
      <c r="BO241" s="162">
        <f t="shared" ref="BO241" si="597">BO235</f>
        <v>0</v>
      </c>
      <c r="BQ241" s="169"/>
      <c r="BR241" s="99"/>
      <c r="BS241" s="118"/>
      <c r="BT241" s="99"/>
      <c r="BU241" s="143"/>
      <c r="BV241" s="99"/>
      <c r="BX241" s="147"/>
      <c r="BY241" s="147"/>
      <c r="CA241" s="149" t="str">
        <f>IF(CB241=FALSE,"",COUNTIFS($CB$19:CB241,"&lt;&gt;",$CB$19:CB241,"&lt;&gt;falsch"))</f>
        <v/>
      </c>
      <c r="CB241" s="149"/>
      <c r="CD241" s="205"/>
      <c r="CE241" s="99"/>
      <c r="CF241" s="206"/>
      <c r="CG241" s="206"/>
      <c r="CH241" s="206"/>
      <c r="CI241" s="206"/>
      <c r="CJ241" s="206"/>
      <c r="CK241" s="206"/>
      <c r="CL241" s="206"/>
      <c r="CM241" s="206"/>
      <c r="CN241" s="206"/>
      <c r="CO241" s="206"/>
      <c r="CP241" s="206"/>
      <c r="CQ241" s="206"/>
      <c r="CR241" s="206"/>
      <c r="CS241" s="206"/>
      <c r="CT241" s="206"/>
      <c r="CU241" s="206"/>
      <c r="CV241" s="206"/>
      <c r="CW241" s="206"/>
      <c r="CX241" s="206"/>
      <c r="CY241" s="206"/>
      <c r="CZ241" s="206"/>
      <c r="DA241" s="206"/>
      <c r="DB241" s="206"/>
      <c r="DC241" s="206"/>
      <c r="DD241" s="206"/>
      <c r="DE241" s="206"/>
      <c r="DF241" s="206"/>
      <c r="DG241" s="206"/>
    </row>
    <row r="242" spans="1:111" ht="5.15" customHeight="1" x14ac:dyDescent="0.25">
      <c r="B242" s="221"/>
      <c r="C242" s="218"/>
      <c r="BN242" s="163"/>
      <c r="BO242" s="162"/>
      <c r="BQ242" s="169"/>
      <c r="BR242" s="99"/>
      <c r="BS242" s="118"/>
      <c r="BT242" s="99"/>
      <c r="BU242" s="143"/>
      <c r="BV242" s="99"/>
      <c r="BX242" s="146"/>
      <c r="BY242" s="146"/>
      <c r="CA242" s="149" t="str">
        <f>IF(CB242=FALSE,"",COUNTIFS($CB$19:CB242,"&lt;&gt;",$CB$19:CB242,"&lt;&gt;falsch"))</f>
        <v/>
      </c>
      <c r="CB242" s="149"/>
      <c r="CD242" s="205"/>
      <c r="CE242" s="99"/>
      <c r="CF242" s="206"/>
      <c r="CG242" s="206"/>
      <c r="CH242" s="206"/>
      <c r="CI242" s="206"/>
      <c r="CJ242" s="206"/>
      <c r="CK242" s="206"/>
      <c r="CL242" s="206"/>
      <c r="CM242" s="206"/>
      <c r="CN242" s="206"/>
      <c r="CO242" s="206"/>
      <c r="CP242" s="206"/>
      <c r="CQ242" s="206"/>
      <c r="CR242" s="206"/>
      <c r="CS242" s="206"/>
      <c r="CT242" s="206"/>
      <c r="CU242" s="206"/>
      <c r="CV242" s="206"/>
      <c r="CW242" s="206"/>
      <c r="CX242" s="206"/>
      <c r="CY242" s="206"/>
      <c r="CZ242" s="206"/>
      <c r="DA242" s="206"/>
      <c r="DB242" s="206"/>
      <c r="DC242" s="206"/>
      <c r="DD242" s="206"/>
      <c r="DE242" s="206"/>
      <c r="DF242" s="206"/>
      <c r="DG242" s="206"/>
    </row>
    <row r="243" spans="1:111" ht="18" customHeight="1" x14ac:dyDescent="0.25">
      <c r="A243" s="29">
        <v>29</v>
      </c>
      <c r="B243" s="117" t="str">
        <f>VLOOKUP(A243,'Kopierhilfe TN-Daten'!$A$2:$D$31,4)</f>
        <v/>
      </c>
      <c r="C243" s="131"/>
      <c r="D243" s="189"/>
      <c r="E243" s="117"/>
      <c r="F243" s="189"/>
      <c r="G243" s="117"/>
      <c r="H243" s="189"/>
      <c r="I243" s="117"/>
      <c r="J243" s="189"/>
      <c r="K243" s="117"/>
      <c r="L243" s="189"/>
      <c r="M243" s="117"/>
      <c r="N243" s="189"/>
      <c r="O243" s="117"/>
      <c r="P243" s="189"/>
      <c r="Q243" s="117"/>
      <c r="R243" s="189"/>
      <c r="S243" s="117"/>
      <c r="T243" s="189"/>
      <c r="U243" s="117"/>
      <c r="V243" s="189"/>
      <c r="W243" s="117"/>
      <c r="X243" s="189"/>
      <c r="Y243" s="117"/>
      <c r="Z243" s="189"/>
      <c r="AA243" s="117"/>
      <c r="AB243" s="189"/>
      <c r="AC243" s="117"/>
      <c r="AD243" s="189"/>
      <c r="AE243" s="117"/>
      <c r="AF243" s="189"/>
      <c r="AG243" s="117"/>
      <c r="AH243" s="189"/>
      <c r="AI243" s="117"/>
      <c r="AJ243" s="189"/>
      <c r="AK243" s="117"/>
      <c r="AL243" s="189"/>
      <c r="AM243" s="117"/>
      <c r="AN243" s="189"/>
      <c r="AO243" s="117"/>
      <c r="AP243" s="189"/>
      <c r="AQ243" s="117"/>
      <c r="AR243" s="189"/>
      <c r="AS243" s="117"/>
      <c r="AT243" s="189"/>
      <c r="AU243" s="117"/>
      <c r="AV243" s="189"/>
      <c r="AW243" s="117"/>
      <c r="AX243" s="189"/>
      <c r="AY243" s="117"/>
      <c r="AZ243" s="189"/>
      <c r="BA243" s="117"/>
      <c r="BB243" s="189"/>
      <c r="BC243" s="117"/>
      <c r="BD243" s="189"/>
      <c r="BE243" s="117"/>
      <c r="BF243" s="189"/>
      <c r="BG243" s="131"/>
      <c r="BH243" s="105"/>
      <c r="BI243" s="105"/>
      <c r="BJ243" s="105"/>
      <c r="BK243" s="105"/>
      <c r="BL243" s="105"/>
      <c r="BM243" s="106" t="str">
        <f t="shared" ref="BM243" si="598">IF(AND(B243="",BR243&gt;0),"Bitte den Namen der Schülerin/des Schülers erfassen!","")</f>
        <v/>
      </c>
      <c r="BN243" s="162"/>
      <c r="BO243" s="162">
        <f t="shared" ref="BO243" si="599">IF(OR(BM243&lt;&gt;"",BM245&lt;&gt;"",BM247&lt;&gt;"",BM249&lt;&gt;""),1,0)</f>
        <v>0</v>
      </c>
      <c r="BQ243" s="169"/>
      <c r="BR243" s="99">
        <f>SUMPRODUCT(($D$16:$BF$16=Haushaltsjahr)*(D243:BF243&lt;&gt;"")*(D249:BF249))</f>
        <v>0</v>
      </c>
      <c r="BS243" s="118">
        <f>SUMPRODUCT(($D$16:$BF$16=Haushaltsjahr)*(D243:BF243=$BS$17)*(D249:BF249))</f>
        <v>0</v>
      </c>
      <c r="BT243" s="99">
        <f>SUMPRODUCT(($D$16:$BF$16=Haushaltsjahr)*(D243:BF243=$BT$17)*(D249:BF249))</f>
        <v>0</v>
      </c>
      <c r="BU243" s="143">
        <f t="shared" ref="BU243" si="600">IF(BR243=0,0,ROUND(BS243/BR243,4))</f>
        <v>0</v>
      </c>
      <c r="BV243" s="99">
        <f t="shared" ref="BV243" si="601">IF(BY243="ja",0,IF(BU243&gt;=60%,BS243+BT243,BS243))</f>
        <v>0</v>
      </c>
      <c r="BX243" s="148" t="str">
        <f t="shared" ref="BX243" si="602">IF(SUMPRODUCT((D243:BF243=$BS$17)*(D245:BF245="")*($D$16:$BF$16&lt;&gt;0))&gt;0,"ja",
IF(SUMPRODUCT((D243:BF243=$BT$17)*(D245:BF245="")*($D$16:$BF$16&lt;&gt;0))&gt;0,"ja","nein"))</f>
        <v>nein</v>
      </c>
      <c r="BY243" s="148" t="str">
        <f t="shared" ref="BY243" si="603">IF(SUMPRODUCT((D243:BF243=$BS$17)*(D247:BF247="")*($D$16:$BF$16&lt;&gt;0))&gt;0,"ja",
IF(SUMPRODUCT((D243:BF243=$BT$17)*(D247:BF247="")*($D$16:$BF$16&lt;&gt;0))&gt;0,"ja","nein"))</f>
        <v>nein</v>
      </c>
      <c r="CA243" s="149" t="str">
        <f>IF(CB243=FALSE,"",COUNTIFS($CB$19:CB243,"&lt;&gt;",$CB$19:CB243,"&lt;&gt;falsch"))</f>
        <v/>
      </c>
      <c r="CB243" s="149" t="b">
        <f t="shared" ref="CB243" si="604">IF(BR245&gt;0,B243,FALSE)</f>
        <v>0</v>
      </c>
      <c r="CD243" s="205" t="s">
        <v>98</v>
      </c>
      <c r="CE243" s="99"/>
      <c r="CF243" s="118">
        <f t="shared" ref="CF243:DG243" si="605">IF(CF$17="",0,SUMPRODUCT(($D243:$BF243&lt;&gt;"")*($D249:$BF249)*($D$17:$BF$17=CF$17)))</f>
        <v>0</v>
      </c>
      <c r="CG243" s="118">
        <f t="shared" si="605"/>
        <v>0</v>
      </c>
      <c r="CH243" s="118">
        <f t="shared" si="605"/>
        <v>0</v>
      </c>
      <c r="CI243" s="118">
        <f t="shared" si="605"/>
        <v>0</v>
      </c>
      <c r="CJ243" s="118">
        <f t="shared" si="605"/>
        <v>0</v>
      </c>
      <c r="CK243" s="118">
        <f t="shared" si="605"/>
        <v>0</v>
      </c>
      <c r="CL243" s="118">
        <f t="shared" si="605"/>
        <v>0</v>
      </c>
      <c r="CM243" s="118">
        <f t="shared" si="605"/>
        <v>0</v>
      </c>
      <c r="CN243" s="118">
        <f t="shared" si="605"/>
        <v>0</v>
      </c>
      <c r="CO243" s="118">
        <f t="shared" si="605"/>
        <v>0</v>
      </c>
      <c r="CP243" s="118">
        <f t="shared" si="605"/>
        <v>0</v>
      </c>
      <c r="CQ243" s="118">
        <f t="shared" si="605"/>
        <v>0</v>
      </c>
      <c r="CR243" s="118">
        <f t="shared" si="605"/>
        <v>0</v>
      </c>
      <c r="CS243" s="118">
        <f t="shared" si="605"/>
        <v>0</v>
      </c>
      <c r="CT243" s="118">
        <f t="shared" si="605"/>
        <v>0</v>
      </c>
      <c r="CU243" s="118">
        <f t="shared" si="605"/>
        <v>0</v>
      </c>
      <c r="CV243" s="118">
        <f t="shared" si="605"/>
        <v>0</v>
      </c>
      <c r="CW243" s="118">
        <f t="shared" si="605"/>
        <v>0</v>
      </c>
      <c r="CX243" s="118">
        <f t="shared" si="605"/>
        <v>0</v>
      </c>
      <c r="CY243" s="118">
        <f t="shared" si="605"/>
        <v>0</v>
      </c>
      <c r="CZ243" s="118">
        <f t="shared" si="605"/>
        <v>0</v>
      </c>
      <c r="DA243" s="118">
        <f t="shared" si="605"/>
        <v>0</v>
      </c>
      <c r="DB243" s="118">
        <f t="shared" si="605"/>
        <v>0</v>
      </c>
      <c r="DC243" s="118">
        <f t="shared" si="605"/>
        <v>0</v>
      </c>
      <c r="DD243" s="118">
        <f t="shared" si="605"/>
        <v>0</v>
      </c>
      <c r="DE243" s="118">
        <f t="shared" si="605"/>
        <v>0</v>
      </c>
      <c r="DF243" s="118">
        <f t="shared" si="605"/>
        <v>0</v>
      </c>
      <c r="DG243" s="118">
        <f t="shared" si="605"/>
        <v>0</v>
      </c>
    </row>
    <row r="244" spans="1:111" ht="2.15" customHeight="1" x14ac:dyDescent="0.25">
      <c r="A244" s="30"/>
      <c r="B244" s="131"/>
      <c r="C244" s="215"/>
      <c r="D244" s="217"/>
      <c r="E244" s="218"/>
      <c r="F244" s="217"/>
      <c r="G244" s="218"/>
      <c r="H244" s="217"/>
      <c r="I244" s="218"/>
      <c r="J244" s="217"/>
      <c r="K244" s="218"/>
      <c r="L244" s="217"/>
      <c r="M244" s="218"/>
      <c r="N244" s="217"/>
      <c r="O244" s="218"/>
      <c r="P244" s="217"/>
      <c r="Q244" s="218"/>
      <c r="R244" s="217"/>
      <c r="S244" s="218"/>
      <c r="T244" s="217"/>
      <c r="U244" s="218"/>
      <c r="V244" s="217"/>
      <c r="W244" s="218"/>
      <c r="X244" s="217"/>
      <c r="Y244" s="218"/>
      <c r="Z244" s="217"/>
      <c r="AA244" s="218"/>
      <c r="AB244" s="217"/>
      <c r="AC244" s="218"/>
      <c r="AD244" s="217"/>
      <c r="AE244" s="218"/>
      <c r="AF244" s="217"/>
      <c r="AG244" s="218"/>
      <c r="AH244" s="217"/>
      <c r="AI244" s="218"/>
      <c r="AJ244" s="217"/>
      <c r="AK244" s="218"/>
      <c r="AL244" s="217"/>
      <c r="AM244" s="218"/>
      <c r="AN244" s="217"/>
      <c r="AO244" s="218"/>
      <c r="AP244" s="217"/>
      <c r="AQ244" s="218"/>
      <c r="AR244" s="217"/>
      <c r="AS244" s="218"/>
      <c r="AT244" s="217"/>
      <c r="AU244" s="218"/>
      <c r="AV244" s="217"/>
      <c r="AW244" s="218"/>
      <c r="AX244" s="217"/>
      <c r="AY244" s="218"/>
      <c r="AZ244" s="217"/>
      <c r="BA244" s="218"/>
      <c r="BB244" s="217"/>
      <c r="BC244" s="218"/>
      <c r="BD244" s="217"/>
      <c r="BE244" s="218"/>
      <c r="BF244" s="217"/>
      <c r="BG244" s="216"/>
      <c r="BH244" s="132"/>
      <c r="BI244" s="132"/>
      <c r="BJ244" s="132"/>
      <c r="BK244" s="132"/>
      <c r="BL244" s="132"/>
      <c r="BM244" s="106"/>
      <c r="BN244" s="162"/>
      <c r="BO244" s="162">
        <f t="shared" ref="BO244" si="606">BO243</f>
        <v>0</v>
      </c>
      <c r="BQ244" s="169"/>
      <c r="BR244" s="99"/>
      <c r="BS244" s="118"/>
      <c r="BT244" s="99"/>
      <c r="BU244" s="143"/>
      <c r="BV244" s="99"/>
      <c r="BX244" s="148"/>
      <c r="BY244" s="148"/>
      <c r="CA244" s="149"/>
      <c r="CB244" s="149"/>
      <c r="CD244" s="205"/>
      <c r="CE244" s="99"/>
      <c r="CF244" s="118"/>
      <c r="CG244" s="118"/>
      <c r="CH244" s="118"/>
      <c r="CI244" s="118"/>
      <c r="CJ244" s="118"/>
      <c r="CK244" s="118"/>
      <c r="CL244" s="118"/>
      <c r="CM244" s="118"/>
      <c r="CN244" s="118"/>
      <c r="CO244" s="118"/>
      <c r="CP244" s="118"/>
      <c r="CQ244" s="118"/>
      <c r="CR244" s="118"/>
      <c r="CS244" s="118"/>
      <c r="CT244" s="118"/>
      <c r="CU244" s="118"/>
      <c r="CV244" s="118"/>
      <c r="CW244" s="118"/>
      <c r="CX244" s="118"/>
      <c r="CY244" s="118"/>
      <c r="CZ244" s="118"/>
      <c r="DA244" s="118"/>
      <c r="DB244" s="118"/>
      <c r="DC244" s="118"/>
      <c r="DD244" s="118"/>
      <c r="DE244" s="118"/>
      <c r="DF244" s="118"/>
      <c r="DG244" s="118"/>
    </row>
    <row r="245" spans="1:111" ht="18" customHeight="1" x14ac:dyDescent="0.25">
      <c r="A245" s="30"/>
      <c r="B245" s="131"/>
      <c r="C245" s="215"/>
      <c r="D245" s="190"/>
      <c r="E245" s="131"/>
      <c r="F245" s="190"/>
      <c r="G245" s="131"/>
      <c r="H245" s="190"/>
      <c r="I245" s="131"/>
      <c r="J245" s="190"/>
      <c r="K245" s="131"/>
      <c r="L245" s="190"/>
      <c r="M245" s="131"/>
      <c r="N245" s="190"/>
      <c r="O245" s="131"/>
      <c r="P245" s="190"/>
      <c r="Q245" s="131"/>
      <c r="R245" s="190"/>
      <c r="S245" s="131"/>
      <c r="T245" s="190"/>
      <c r="U245" s="131"/>
      <c r="V245" s="190"/>
      <c r="W245" s="131"/>
      <c r="X245" s="190"/>
      <c r="Y245" s="131"/>
      <c r="Z245" s="190"/>
      <c r="AA245" s="131"/>
      <c r="AB245" s="190"/>
      <c r="AC245" s="131"/>
      <c r="AD245" s="190"/>
      <c r="AE245" s="131"/>
      <c r="AF245" s="190"/>
      <c r="AG245" s="131"/>
      <c r="AH245" s="190"/>
      <c r="AI245" s="131"/>
      <c r="AJ245" s="190"/>
      <c r="AK245" s="131"/>
      <c r="AL245" s="190"/>
      <c r="AM245" s="131"/>
      <c r="AN245" s="190"/>
      <c r="AO245" s="131"/>
      <c r="AP245" s="190"/>
      <c r="AQ245" s="131"/>
      <c r="AR245" s="190"/>
      <c r="AS245" s="131"/>
      <c r="AT245" s="190"/>
      <c r="AU245" s="131"/>
      <c r="AV245" s="190"/>
      <c r="AW245" s="131"/>
      <c r="AX245" s="190"/>
      <c r="AY245" s="131"/>
      <c r="AZ245" s="190"/>
      <c r="BA245" s="131"/>
      <c r="BB245" s="190"/>
      <c r="BC245" s="131"/>
      <c r="BD245" s="190"/>
      <c r="BE245" s="131"/>
      <c r="BF245" s="190"/>
      <c r="BG245" s="131"/>
      <c r="BH245" s="132"/>
      <c r="BI245" s="132"/>
      <c r="BJ245" s="132"/>
      <c r="BK245" s="132"/>
      <c r="BL245" s="132"/>
      <c r="BM245" s="106" t="str">
        <f t="shared" ref="BM245" si="607">IF(BX243="ja","Es fehlen Angaben zum Maßnahmeort!","")</f>
        <v/>
      </c>
      <c r="BN245" s="162"/>
      <c r="BO245" s="162">
        <f t="shared" ref="BO245" si="608">BO243</f>
        <v>0</v>
      </c>
      <c r="BQ245" s="170" t="s">
        <v>73</v>
      </c>
      <c r="BR245" s="99">
        <f>SUMPRODUCT(($D$16:$BF$16=Haushaltsjahr)*(D243:BF243&lt;&gt;"")*(D245:BF245=BQ245)*(D249:BF249))</f>
        <v>0</v>
      </c>
      <c r="BS245" s="118">
        <f>SUMPRODUCT(($D$16:$BF$16=Haushaltsjahr)*(D243:BF243=$BS$17)*(D245:BF245=BQ245)*(D249:BF249))</f>
        <v>0</v>
      </c>
      <c r="BT245" s="99">
        <f>SUMPRODUCT(($D$16:$BF$16=Haushaltsjahr)*(D243:BF243=$BT$17)*(D245:BF245=BQ245)*(D249:BF249))</f>
        <v>0</v>
      </c>
      <c r="BU245" s="143"/>
      <c r="BV245" s="99">
        <f t="shared" ref="BV245" si="609">IF(OR(BY243="ja",BX243="ja"),0,IF(BU243&gt;=60%,BS245+BT245,BS245))</f>
        <v>0</v>
      </c>
      <c r="BX245" s="148"/>
      <c r="BY245" s="148"/>
      <c r="CA245" s="149" t="str">
        <f>IF(CB245=FALSE,"",COUNTIFS($CB$19:CB245,"&lt;&gt;",$CB$19:CB245,"&lt;&gt;falsch"))</f>
        <v/>
      </c>
      <c r="CB245" s="149"/>
      <c r="CD245" s="205" t="s">
        <v>99</v>
      </c>
      <c r="CE245" s="99">
        <f>IF(Gesamtstunden=0,0,IF(SUM(CF245:DG245)&gt;0,1,IF(AND(BR243&gt;0,Gesamtstunden&lt;BR243),1,0)))</f>
        <v>0</v>
      </c>
      <c r="CF245" s="206">
        <f t="shared" ref="CF245:DG245" si="610">IF(CF$17="",0,IF(CF243&gt;CF$16,1,0))</f>
        <v>0</v>
      </c>
      <c r="CG245" s="206">
        <f t="shared" si="610"/>
        <v>0</v>
      </c>
      <c r="CH245" s="206">
        <f t="shared" si="610"/>
        <v>0</v>
      </c>
      <c r="CI245" s="206">
        <f t="shared" si="610"/>
        <v>0</v>
      </c>
      <c r="CJ245" s="206">
        <f t="shared" si="610"/>
        <v>0</v>
      </c>
      <c r="CK245" s="206">
        <f t="shared" si="610"/>
        <v>0</v>
      </c>
      <c r="CL245" s="206">
        <f t="shared" si="610"/>
        <v>0</v>
      </c>
      <c r="CM245" s="206">
        <f t="shared" si="610"/>
        <v>0</v>
      </c>
      <c r="CN245" s="206">
        <f t="shared" si="610"/>
        <v>0</v>
      </c>
      <c r="CO245" s="206">
        <f t="shared" si="610"/>
        <v>0</v>
      </c>
      <c r="CP245" s="206">
        <f t="shared" si="610"/>
        <v>0</v>
      </c>
      <c r="CQ245" s="206">
        <f t="shared" si="610"/>
        <v>0</v>
      </c>
      <c r="CR245" s="206">
        <f t="shared" si="610"/>
        <v>0</v>
      </c>
      <c r="CS245" s="206">
        <f t="shared" si="610"/>
        <v>0</v>
      </c>
      <c r="CT245" s="206">
        <f t="shared" si="610"/>
        <v>0</v>
      </c>
      <c r="CU245" s="206">
        <f t="shared" si="610"/>
        <v>0</v>
      </c>
      <c r="CV245" s="206">
        <f t="shared" si="610"/>
        <v>0</v>
      </c>
      <c r="CW245" s="206">
        <f t="shared" si="610"/>
        <v>0</v>
      </c>
      <c r="CX245" s="206">
        <f t="shared" si="610"/>
        <v>0</v>
      </c>
      <c r="CY245" s="206">
        <f t="shared" si="610"/>
        <v>0</v>
      </c>
      <c r="CZ245" s="206">
        <f t="shared" si="610"/>
        <v>0</v>
      </c>
      <c r="DA245" s="206">
        <f t="shared" si="610"/>
        <v>0</v>
      </c>
      <c r="DB245" s="206">
        <f t="shared" si="610"/>
        <v>0</v>
      </c>
      <c r="DC245" s="206">
        <f t="shared" si="610"/>
        <v>0</v>
      </c>
      <c r="DD245" s="206">
        <f t="shared" si="610"/>
        <v>0</v>
      </c>
      <c r="DE245" s="206">
        <f t="shared" si="610"/>
        <v>0</v>
      </c>
      <c r="DF245" s="206">
        <f t="shared" si="610"/>
        <v>0</v>
      </c>
      <c r="DG245" s="206">
        <f t="shared" si="610"/>
        <v>0</v>
      </c>
    </row>
    <row r="246" spans="1:111" ht="2.15" customHeight="1" x14ac:dyDescent="0.25">
      <c r="A246" s="30"/>
      <c r="B246" s="131"/>
      <c r="C246" s="215"/>
      <c r="D246" s="217"/>
      <c r="E246" s="218"/>
      <c r="F246" s="217"/>
      <c r="G246" s="218"/>
      <c r="H246" s="217"/>
      <c r="I246" s="218"/>
      <c r="J246" s="217"/>
      <c r="K246" s="218"/>
      <c r="L246" s="217"/>
      <c r="M246" s="218"/>
      <c r="N246" s="217"/>
      <c r="O246" s="218"/>
      <c r="P246" s="217"/>
      <c r="Q246" s="218"/>
      <c r="R246" s="217"/>
      <c r="S246" s="218"/>
      <c r="T246" s="217"/>
      <c r="U246" s="218"/>
      <c r="V246" s="217"/>
      <c r="W246" s="218"/>
      <c r="X246" s="217"/>
      <c r="Y246" s="218"/>
      <c r="Z246" s="217"/>
      <c r="AA246" s="218"/>
      <c r="AB246" s="217"/>
      <c r="AC246" s="218"/>
      <c r="AD246" s="217"/>
      <c r="AE246" s="218"/>
      <c r="AF246" s="217"/>
      <c r="AG246" s="218"/>
      <c r="AH246" s="217"/>
      <c r="AI246" s="218"/>
      <c r="AJ246" s="217"/>
      <c r="AK246" s="218"/>
      <c r="AL246" s="217"/>
      <c r="AM246" s="218"/>
      <c r="AN246" s="217"/>
      <c r="AO246" s="218"/>
      <c r="AP246" s="217"/>
      <c r="AQ246" s="218"/>
      <c r="AR246" s="217"/>
      <c r="AS246" s="218"/>
      <c r="AT246" s="217"/>
      <c r="AU246" s="218"/>
      <c r="AV246" s="217"/>
      <c r="AW246" s="218"/>
      <c r="AX246" s="217"/>
      <c r="AY246" s="218"/>
      <c r="AZ246" s="217"/>
      <c r="BA246" s="218"/>
      <c r="BB246" s="217"/>
      <c r="BC246" s="218"/>
      <c r="BD246" s="217"/>
      <c r="BE246" s="218"/>
      <c r="BF246" s="217"/>
      <c r="BG246" s="216"/>
      <c r="BH246" s="132"/>
      <c r="BI246" s="132"/>
      <c r="BJ246" s="132"/>
      <c r="BK246" s="132"/>
      <c r="BL246" s="132"/>
      <c r="BM246" s="106"/>
      <c r="BN246" s="162"/>
      <c r="BO246" s="162">
        <f t="shared" ref="BO246" si="611">BO243</f>
        <v>0</v>
      </c>
      <c r="BQ246" s="170"/>
      <c r="BR246" s="99"/>
      <c r="BS246" s="118"/>
      <c r="BT246" s="99"/>
      <c r="BU246" s="143"/>
      <c r="BV246" s="99"/>
      <c r="BX246" s="148"/>
      <c r="BY246" s="148"/>
      <c r="CA246" s="149"/>
      <c r="CB246" s="149"/>
      <c r="CD246" s="205"/>
      <c r="CE246" s="99"/>
      <c r="CF246" s="206"/>
      <c r="CG246" s="206"/>
      <c r="CH246" s="206"/>
      <c r="CI246" s="206"/>
      <c r="CJ246" s="206"/>
      <c r="CK246" s="206"/>
      <c r="CL246" s="206"/>
      <c r="CM246" s="206"/>
      <c r="CN246" s="206"/>
      <c r="CO246" s="206"/>
      <c r="CP246" s="206"/>
      <c r="CQ246" s="206"/>
      <c r="CR246" s="206"/>
      <c r="CS246" s="206"/>
      <c r="CT246" s="206"/>
      <c r="CU246" s="206"/>
      <c r="CV246" s="206"/>
      <c r="CW246" s="206"/>
      <c r="CX246" s="206"/>
      <c r="CY246" s="206"/>
      <c r="CZ246" s="206"/>
      <c r="DA246" s="206"/>
      <c r="DB246" s="206"/>
      <c r="DC246" s="206"/>
      <c r="DD246" s="206"/>
      <c r="DE246" s="206"/>
      <c r="DF246" s="206"/>
      <c r="DG246" s="206"/>
    </row>
    <row r="247" spans="1:111" ht="18" customHeight="1" x14ac:dyDescent="0.25">
      <c r="A247" s="30"/>
      <c r="B247" s="119"/>
      <c r="C247" s="215"/>
      <c r="D247" s="190"/>
      <c r="E247" s="131"/>
      <c r="F247" s="190"/>
      <c r="G247" s="131"/>
      <c r="H247" s="190"/>
      <c r="I247" s="131"/>
      <c r="J247" s="190"/>
      <c r="K247" s="131"/>
      <c r="L247" s="190"/>
      <c r="M247" s="131"/>
      <c r="N247" s="190"/>
      <c r="O247" s="131"/>
      <c r="P247" s="190"/>
      <c r="Q247" s="131"/>
      <c r="R247" s="190"/>
      <c r="S247" s="131"/>
      <c r="T247" s="190"/>
      <c r="U247" s="131"/>
      <c r="V247" s="190"/>
      <c r="W247" s="131"/>
      <c r="X247" s="190"/>
      <c r="Y247" s="131"/>
      <c r="Z247" s="190"/>
      <c r="AA247" s="131"/>
      <c r="AB247" s="190"/>
      <c r="AC247" s="131"/>
      <c r="AD247" s="190"/>
      <c r="AE247" s="131"/>
      <c r="AF247" s="190"/>
      <c r="AG247" s="131"/>
      <c r="AH247" s="190"/>
      <c r="AI247" s="131"/>
      <c r="AJ247" s="190"/>
      <c r="AK247" s="131"/>
      <c r="AL247" s="190"/>
      <c r="AM247" s="131"/>
      <c r="AN247" s="190"/>
      <c r="AO247" s="131"/>
      <c r="AP247" s="190"/>
      <c r="AQ247" s="131"/>
      <c r="AR247" s="190"/>
      <c r="AS247" s="131"/>
      <c r="AT247" s="190"/>
      <c r="AU247" s="131"/>
      <c r="AV247" s="190"/>
      <c r="AW247" s="131"/>
      <c r="AX247" s="190"/>
      <c r="AY247" s="131"/>
      <c r="AZ247" s="190"/>
      <c r="BA247" s="131"/>
      <c r="BB247" s="190"/>
      <c r="BC247" s="131"/>
      <c r="BD247" s="190"/>
      <c r="BE247" s="131"/>
      <c r="BF247" s="190"/>
      <c r="BG247" s="131"/>
      <c r="BH247" s="104" t="str">
        <f>IF(OR(Gesamtstunden=0,SUM($D$16:$BF$16)=0,B243=""),"",BR243)</f>
        <v/>
      </c>
      <c r="BI247" s="104" t="str">
        <f>IF(OR(Gesamtstunden=0,SUM($D$16:$BF$16)=0,B243=""),"",BS243)</f>
        <v/>
      </c>
      <c r="BJ247" s="108" t="str">
        <f t="shared" ref="BJ247" si="612">IF(BH247="","",IF(BH247=0,0,BU243))</f>
        <v/>
      </c>
      <c r="BK247" s="104" t="str">
        <f>IF(OR(Gesamtstunden=0,SUM($D$16:$BF$16)=0,B243=""),"",BV243)</f>
        <v/>
      </c>
      <c r="BL247" s="104" t="str">
        <f>IF(OR(Gesamtstunden=0,SUM($D$16:$BF$16)=0,B243=""),"",BV245)</f>
        <v/>
      </c>
      <c r="BM247" s="106" t="str">
        <f t="shared" ref="BM247" si="613">IF(BY243="ja","Es fehlen Angaben zum Berufsfeld!","")</f>
        <v/>
      </c>
      <c r="BN247" s="162"/>
      <c r="BO247" s="162">
        <f t="shared" ref="BO247" si="614">BO243</f>
        <v>0</v>
      </c>
      <c r="BQ247" s="169"/>
      <c r="BR247" s="99"/>
      <c r="BS247" s="118"/>
      <c r="BT247" s="99"/>
      <c r="BU247" s="143"/>
      <c r="BV247" s="99"/>
      <c r="BX247" s="148"/>
      <c r="BY247" s="148"/>
      <c r="CA247" s="149" t="str">
        <f>IF(CB247=FALSE,"",COUNTIFS($CB$19:CB247,"&lt;&gt;",$CB$19:CB247,"&lt;&gt;falsch"))</f>
        <v/>
      </c>
      <c r="CB247" s="149"/>
      <c r="CD247" s="205" t="s">
        <v>100</v>
      </c>
      <c r="CE247" s="99">
        <f>IF(Gesamtstunden=0,0,IF(SUM(CF247:DG247)&gt;0,1,IF(AND(BR243&gt;0,Gesamtstunden&gt;BR243),1,0)))</f>
        <v>0</v>
      </c>
      <c r="CF247" s="206">
        <f t="shared" ref="CF247:DG247" si="615">IF(OR($B243="",CF$17=""),0,IF(CF243&lt;CF$16,1,0))</f>
        <v>0</v>
      </c>
      <c r="CG247" s="206">
        <f t="shared" si="615"/>
        <v>0</v>
      </c>
      <c r="CH247" s="206">
        <f t="shared" si="615"/>
        <v>0</v>
      </c>
      <c r="CI247" s="206">
        <f t="shared" si="615"/>
        <v>0</v>
      </c>
      <c r="CJ247" s="206">
        <f t="shared" si="615"/>
        <v>0</v>
      </c>
      <c r="CK247" s="206">
        <f t="shared" si="615"/>
        <v>0</v>
      </c>
      <c r="CL247" s="206">
        <f t="shared" si="615"/>
        <v>0</v>
      </c>
      <c r="CM247" s="206">
        <f t="shared" si="615"/>
        <v>0</v>
      </c>
      <c r="CN247" s="206">
        <f t="shared" si="615"/>
        <v>0</v>
      </c>
      <c r="CO247" s="206">
        <f t="shared" si="615"/>
        <v>0</v>
      </c>
      <c r="CP247" s="206">
        <f t="shared" si="615"/>
        <v>0</v>
      </c>
      <c r="CQ247" s="206">
        <f t="shared" si="615"/>
        <v>0</v>
      </c>
      <c r="CR247" s="206">
        <f t="shared" si="615"/>
        <v>0</v>
      </c>
      <c r="CS247" s="206">
        <f t="shared" si="615"/>
        <v>0</v>
      </c>
      <c r="CT247" s="206">
        <f t="shared" si="615"/>
        <v>0</v>
      </c>
      <c r="CU247" s="206">
        <f t="shared" si="615"/>
        <v>0</v>
      </c>
      <c r="CV247" s="206">
        <f t="shared" si="615"/>
        <v>0</v>
      </c>
      <c r="CW247" s="206">
        <f t="shared" si="615"/>
        <v>0</v>
      </c>
      <c r="CX247" s="206">
        <f t="shared" si="615"/>
        <v>0</v>
      </c>
      <c r="CY247" s="206">
        <f t="shared" si="615"/>
        <v>0</v>
      </c>
      <c r="CZ247" s="206">
        <f t="shared" si="615"/>
        <v>0</v>
      </c>
      <c r="DA247" s="206">
        <f t="shared" si="615"/>
        <v>0</v>
      </c>
      <c r="DB247" s="206">
        <f t="shared" si="615"/>
        <v>0</v>
      </c>
      <c r="DC247" s="206">
        <f t="shared" si="615"/>
        <v>0</v>
      </c>
      <c r="DD247" s="206">
        <f t="shared" si="615"/>
        <v>0</v>
      </c>
      <c r="DE247" s="206">
        <f t="shared" si="615"/>
        <v>0</v>
      </c>
      <c r="DF247" s="206">
        <f t="shared" si="615"/>
        <v>0</v>
      </c>
      <c r="DG247" s="206">
        <f t="shared" si="615"/>
        <v>0</v>
      </c>
    </row>
    <row r="248" spans="1:111" ht="2.15" customHeight="1" x14ac:dyDescent="0.25">
      <c r="A248" s="30"/>
      <c r="B248" s="119"/>
      <c r="C248" s="215"/>
      <c r="D248" s="217"/>
      <c r="E248" s="218"/>
      <c r="F248" s="217"/>
      <c r="G248" s="218"/>
      <c r="H248" s="217"/>
      <c r="I248" s="218"/>
      <c r="J248" s="217"/>
      <c r="K248" s="218"/>
      <c r="L248" s="217"/>
      <c r="M248" s="218"/>
      <c r="N248" s="217"/>
      <c r="O248" s="218"/>
      <c r="P248" s="217"/>
      <c r="Q248" s="218"/>
      <c r="R248" s="217"/>
      <c r="S248" s="218"/>
      <c r="T248" s="217"/>
      <c r="U248" s="218"/>
      <c r="V248" s="217"/>
      <c r="W248" s="218"/>
      <c r="X248" s="217"/>
      <c r="Y248" s="218"/>
      <c r="Z248" s="217"/>
      <c r="AA248" s="218"/>
      <c r="AB248" s="217"/>
      <c r="AC248" s="218"/>
      <c r="AD248" s="217"/>
      <c r="AE248" s="218"/>
      <c r="AF248" s="217"/>
      <c r="AG248" s="218"/>
      <c r="AH248" s="217"/>
      <c r="AI248" s="218"/>
      <c r="AJ248" s="217"/>
      <c r="AK248" s="218"/>
      <c r="AL248" s="217"/>
      <c r="AM248" s="218"/>
      <c r="AN248" s="217"/>
      <c r="AO248" s="218"/>
      <c r="AP248" s="217"/>
      <c r="AQ248" s="218"/>
      <c r="AR248" s="217"/>
      <c r="AS248" s="218"/>
      <c r="AT248" s="217"/>
      <c r="AU248" s="218"/>
      <c r="AV248" s="217"/>
      <c r="AW248" s="218"/>
      <c r="AX248" s="217"/>
      <c r="AY248" s="218"/>
      <c r="AZ248" s="217"/>
      <c r="BA248" s="218"/>
      <c r="BB248" s="217"/>
      <c r="BC248" s="218"/>
      <c r="BD248" s="217"/>
      <c r="BE248" s="218"/>
      <c r="BF248" s="217"/>
      <c r="BG248" s="216"/>
      <c r="BH248" s="104"/>
      <c r="BI248" s="104"/>
      <c r="BJ248" s="108"/>
      <c r="BK248" s="104"/>
      <c r="BL248" s="104"/>
      <c r="BM248" s="106"/>
      <c r="BN248" s="162"/>
      <c r="BO248" s="162">
        <f t="shared" ref="BO248" si="616">BO243</f>
        <v>0</v>
      </c>
      <c r="BQ248" s="169"/>
      <c r="BR248" s="99"/>
      <c r="BS248" s="118"/>
      <c r="BT248" s="99"/>
      <c r="BU248" s="143"/>
      <c r="BV248" s="99"/>
      <c r="BX248" s="148"/>
      <c r="BY248" s="148"/>
      <c r="CA248" s="149"/>
      <c r="CB248" s="149"/>
      <c r="CD248" s="205"/>
      <c r="CE248" s="99"/>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206"/>
      <c r="DA248" s="206"/>
      <c r="DB248" s="206"/>
      <c r="DC248" s="206"/>
      <c r="DD248" s="206"/>
      <c r="DE248" s="206"/>
      <c r="DF248" s="206"/>
      <c r="DG248" s="206"/>
    </row>
    <row r="249" spans="1:111" ht="18" customHeight="1" x14ac:dyDescent="0.25">
      <c r="A249" s="31"/>
      <c r="B249" s="114"/>
      <c r="C249" s="215"/>
      <c r="D249" s="191"/>
      <c r="E249" s="219"/>
      <c r="F249" s="191"/>
      <c r="G249" s="219"/>
      <c r="H249" s="191"/>
      <c r="I249" s="219"/>
      <c r="J249" s="191"/>
      <c r="K249" s="219"/>
      <c r="L249" s="191"/>
      <c r="M249" s="219"/>
      <c r="N249" s="191"/>
      <c r="O249" s="219"/>
      <c r="P249" s="191"/>
      <c r="Q249" s="219"/>
      <c r="R249" s="191"/>
      <c r="S249" s="219"/>
      <c r="T249" s="191"/>
      <c r="U249" s="219"/>
      <c r="V249" s="191"/>
      <c r="W249" s="219"/>
      <c r="X249" s="191"/>
      <c r="Y249" s="219"/>
      <c r="Z249" s="191"/>
      <c r="AA249" s="219"/>
      <c r="AB249" s="191"/>
      <c r="AC249" s="219"/>
      <c r="AD249" s="191"/>
      <c r="AE249" s="219"/>
      <c r="AF249" s="191"/>
      <c r="AG249" s="219"/>
      <c r="AH249" s="191"/>
      <c r="AI249" s="219"/>
      <c r="AJ249" s="191"/>
      <c r="AK249" s="219"/>
      <c r="AL249" s="191"/>
      <c r="AM249" s="219"/>
      <c r="AN249" s="191"/>
      <c r="AO249" s="219"/>
      <c r="AP249" s="191"/>
      <c r="AQ249" s="219"/>
      <c r="AR249" s="191"/>
      <c r="AS249" s="219"/>
      <c r="AT249" s="191"/>
      <c r="AU249" s="219"/>
      <c r="AV249" s="191"/>
      <c r="AW249" s="219"/>
      <c r="AX249" s="191"/>
      <c r="AY249" s="219"/>
      <c r="AZ249" s="191"/>
      <c r="BA249" s="219"/>
      <c r="BB249" s="191"/>
      <c r="BC249" s="219"/>
      <c r="BD249" s="191"/>
      <c r="BE249" s="219"/>
      <c r="BF249" s="191"/>
      <c r="BG249" s="131"/>
      <c r="BH249" s="115"/>
      <c r="BI249" s="115"/>
      <c r="BJ249" s="116"/>
      <c r="BK249" s="115"/>
      <c r="BL249" s="115"/>
      <c r="BM249" s="141" t="str">
        <f t="shared" ref="BM249" si="617">IF(AND(CE245=1,CE247=0),"Bitte die max. Anzahl an Gesamtstunden bzw. Stunden pro Tag beachten!",IF(AND(CE245=0,CE247=1),"Es fehlen Angaben zu den Kursstunden!",IF(AND(CE245=1,CE247=1),"Bitte die max. Anzahl an Stunden pro Tag beachten!","")))</f>
        <v/>
      </c>
      <c r="BN249" s="162" t="str">
        <f t="shared" ref="BN249" si="618">IF(B243&lt;&gt;"",1,"")</f>
        <v/>
      </c>
      <c r="BO249" s="162">
        <f t="shared" ref="BO249" si="619">BO243</f>
        <v>0</v>
      </c>
      <c r="BQ249" s="169"/>
      <c r="BR249" s="99"/>
      <c r="BS249" s="118"/>
      <c r="BT249" s="99"/>
      <c r="BU249" s="143"/>
      <c r="BV249" s="99"/>
      <c r="BX249" s="147"/>
      <c r="BY249" s="147"/>
      <c r="CA249" s="149" t="str">
        <f>IF(CB249=FALSE,"",COUNTIFS($CB$19:CB249,"&lt;&gt;",$CB$19:CB249,"&lt;&gt;falsch"))</f>
        <v/>
      </c>
      <c r="CB249" s="149"/>
      <c r="CD249" s="205"/>
      <c r="CE249" s="99"/>
      <c r="CF249" s="206"/>
      <c r="CG249" s="206"/>
      <c r="CH249" s="206"/>
      <c r="CI249" s="206"/>
      <c r="CJ249" s="206"/>
      <c r="CK249" s="206"/>
      <c r="CL249" s="206"/>
      <c r="CM249" s="206"/>
      <c r="CN249" s="206"/>
      <c r="CO249" s="206"/>
      <c r="CP249" s="206"/>
      <c r="CQ249" s="206"/>
      <c r="CR249" s="206"/>
      <c r="CS249" s="206"/>
      <c r="CT249" s="206"/>
      <c r="CU249" s="206"/>
      <c r="CV249" s="206"/>
      <c r="CW249" s="206"/>
      <c r="CX249" s="206"/>
      <c r="CY249" s="206"/>
      <c r="CZ249" s="206"/>
      <c r="DA249" s="206"/>
      <c r="DB249" s="206"/>
      <c r="DC249" s="206"/>
      <c r="DD249" s="206"/>
      <c r="DE249" s="206"/>
      <c r="DF249" s="206"/>
      <c r="DG249" s="206"/>
    </row>
    <row r="250" spans="1:111" ht="5.15" customHeight="1" x14ac:dyDescent="0.25">
      <c r="B250" s="221"/>
      <c r="C250" s="218"/>
      <c r="BN250" s="163"/>
      <c r="BO250" s="162"/>
      <c r="BQ250" s="169"/>
      <c r="BR250" s="99"/>
      <c r="BS250" s="118"/>
      <c r="BT250" s="99"/>
      <c r="BU250" s="143"/>
      <c r="BV250" s="99"/>
      <c r="BX250" s="146"/>
      <c r="BY250" s="146"/>
      <c r="CA250" s="149" t="str">
        <f>IF(CB250=FALSE,"",COUNTIFS($CB$19:CB250,"&lt;&gt;",$CB$19:CB250,"&lt;&gt;falsch"))</f>
        <v/>
      </c>
      <c r="CB250" s="149"/>
      <c r="CD250" s="205"/>
      <c r="CE250" s="99"/>
      <c r="CF250" s="206"/>
      <c r="CG250" s="206"/>
      <c r="CH250" s="206"/>
      <c r="CI250" s="206"/>
      <c r="CJ250" s="206"/>
      <c r="CK250" s="206"/>
      <c r="CL250" s="206"/>
      <c r="CM250" s="206"/>
      <c r="CN250" s="206"/>
      <c r="CO250" s="206"/>
      <c r="CP250" s="206"/>
      <c r="CQ250" s="206"/>
      <c r="CR250" s="206"/>
      <c r="CS250" s="206"/>
      <c r="CT250" s="206"/>
      <c r="CU250" s="206"/>
      <c r="CV250" s="206"/>
      <c r="CW250" s="206"/>
      <c r="CX250" s="206"/>
      <c r="CY250" s="206"/>
      <c r="CZ250" s="206"/>
      <c r="DA250" s="206"/>
      <c r="DB250" s="206"/>
      <c r="DC250" s="206"/>
      <c r="DD250" s="206"/>
      <c r="DE250" s="206"/>
      <c r="DF250" s="206"/>
      <c r="DG250" s="206"/>
    </row>
    <row r="251" spans="1:111" ht="18" customHeight="1" x14ac:dyDescent="0.25">
      <c r="A251" s="29">
        <v>30</v>
      </c>
      <c r="B251" s="117" t="str">
        <f>VLOOKUP(A251,'Kopierhilfe TN-Daten'!$A$2:$D$31,4)</f>
        <v/>
      </c>
      <c r="C251" s="131"/>
      <c r="D251" s="189"/>
      <c r="E251" s="117"/>
      <c r="F251" s="189"/>
      <c r="G251" s="117"/>
      <c r="H251" s="189"/>
      <c r="I251" s="117"/>
      <c r="J251" s="189"/>
      <c r="K251" s="117"/>
      <c r="L251" s="189"/>
      <c r="M251" s="117"/>
      <c r="N251" s="189"/>
      <c r="O251" s="117"/>
      <c r="P251" s="189"/>
      <c r="Q251" s="117"/>
      <c r="R251" s="189"/>
      <c r="S251" s="117"/>
      <c r="T251" s="189"/>
      <c r="U251" s="117"/>
      <c r="V251" s="189"/>
      <c r="W251" s="117"/>
      <c r="X251" s="189"/>
      <c r="Y251" s="117"/>
      <c r="Z251" s="189"/>
      <c r="AA251" s="117"/>
      <c r="AB251" s="189"/>
      <c r="AC251" s="117"/>
      <c r="AD251" s="189"/>
      <c r="AE251" s="117"/>
      <c r="AF251" s="189"/>
      <c r="AG251" s="117"/>
      <c r="AH251" s="189"/>
      <c r="AI251" s="117"/>
      <c r="AJ251" s="189"/>
      <c r="AK251" s="117"/>
      <c r="AL251" s="189"/>
      <c r="AM251" s="117"/>
      <c r="AN251" s="189"/>
      <c r="AO251" s="117"/>
      <c r="AP251" s="189"/>
      <c r="AQ251" s="117"/>
      <c r="AR251" s="189"/>
      <c r="AS251" s="117"/>
      <c r="AT251" s="189"/>
      <c r="AU251" s="117"/>
      <c r="AV251" s="189"/>
      <c r="AW251" s="117"/>
      <c r="AX251" s="189"/>
      <c r="AY251" s="117"/>
      <c r="AZ251" s="189"/>
      <c r="BA251" s="117"/>
      <c r="BB251" s="189"/>
      <c r="BC251" s="117"/>
      <c r="BD251" s="189"/>
      <c r="BE251" s="117"/>
      <c r="BF251" s="189"/>
      <c r="BG251" s="131"/>
      <c r="BH251" s="105"/>
      <c r="BI251" s="105"/>
      <c r="BJ251" s="105"/>
      <c r="BK251" s="105"/>
      <c r="BL251" s="105"/>
      <c r="BM251" s="106" t="str">
        <f t="shared" ref="BM251" si="620">IF(AND(B251="",BR251&gt;0),"Bitte den Namen der Schülerin/des Schülers erfassen!","")</f>
        <v/>
      </c>
      <c r="BN251" s="162"/>
      <c r="BO251" s="162">
        <f t="shared" ref="BO251" si="621">IF(OR(BM251&lt;&gt;"",BM253&lt;&gt;"",BM255&lt;&gt;"",BM257&lt;&gt;""),1,0)</f>
        <v>0</v>
      </c>
      <c r="BQ251" s="169"/>
      <c r="BR251" s="99">
        <f>SUMPRODUCT(($D$16:$BF$16=Haushaltsjahr)*(D251:BF251&lt;&gt;"")*(D257:BF257))</f>
        <v>0</v>
      </c>
      <c r="BS251" s="118">
        <f>SUMPRODUCT(($D$16:$BF$16=Haushaltsjahr)*(D251:BF251=$BS$17)*(D257:BF257))</f>
        <v>0</v>
      </c>
      <c r="BT251" s="99">
        <f>SUMPRODUCT(($D$16:$BF$16=Haushaltsjahr)*(D251:BF251=$BT$17)*(D257:BF257))</f>
        <v>0</v>
      </c>
      <c r="BU251" s="143">
        <f t="shared" ref="BU251" si="622">IF(BR251=0,0,ROUND(BS251/BR251,4))</f>
        <v>0</v>
      </c>
      <c r="BV251" s="99">
        <f t="shared" ref="BV251" si="623">IF(BY251="ja",0,IF(BU251&gt;=60%,BS251+BT251,BS251))</f>
        <v>0</v>
      </c>
      <c r="BX251" s="148" t="str">
        <f t="shared" ref="BX251" si="624">IF(SUMPRODUCT((D251:BF251=$BS$17)*(D253:BF253="")*($D$16:$BF$16&lt;&gt;0))&gt;0,"ja",
IF(SUMPRODUCT((D251:BF251=$BT$17)*(D253:BF253="")*($D$16:$BF$16&lt;&gt;0))&gt;0,"ja","nein"))</f>
        <v>nein</v>
      </c>
      <c r="BY251" s="148" t="str">
        <f t="shared" ref="BY251" si="625">IF(SUMPRODUCT((D251:BF251=$BS$17)*(D255:BF255="")*($D$16:$BF$16&lt;&gt;0))&gt;0,"ja",
IF(SUMPRODUCT((D251:BF251=$BT$17)*(D255:BF255="")*($D$16:$BF$16&lt;&gt;0))&gt;0,"ja","nein"))</f>
        <v>nein</v>
      </c>
      <c r="CA251" s="149" t="str">
        <f>IF(CB251=FALSE,"",COUNTIFS($CB$19:CB251,"&lt;&gt;",$CB$19:CB251,"&lt;&gt;falsch"))</f>
        <v/>
      </c>
      <c r="CB251" s="149" t="b">
        <f t="shared" ref="CB251" si="626">IF(BR253&gt;0,B251,FALSE)</f>
        <v>0</v>
      </c>
      <c r="CD251" s="205" t="s">
        <v>98</v>
      </c>
      <c r="CE251" s="99"/>
      <c r="CF251" s="118">
        <f t="shared" ref="CF251:DG251" si="627">IF(CF$17="",0,SUMPRODUCT(($D251:$BF251&lt;&gt;"")*($D257:$BF257)*($D$17:$BF$17=CF$17)))</f>
        <v>0</v>
      </c>
      <c r="CG251" s="118">
        <f t="shared" si="627"/>
        <v>0</v>
      </c>
      <c r="CH251" s="118">
        <f t="shared" si="627"/>
        <v>0</v>
      </c>
      <c r="CI251" s="118">
        <f t="shared" si="627"/>
        <v>0</v>
      </c>
      <c r="CJ251" s="118">
        <f t="shared" si="627"/>
        <v>0</v>
      </c>
      <c r="CK251" s="118">
        <f t="shared" si="627"/>
        <v>0</v>
      </c>
      <c r="CL251" s="118">
        <f t="shared" si="627"/>
        <v>0</v>
      </c>
      <c r="CM251" s="118">
        <f t="shared" si="627"/>
        <v>0</v>
      </c>
      <c r="CN251" s="118">
        <f t="shared" si="627"/>
        <v>0</v>
      </c>
      <c r="CO251" s="118">
        <f t="shared" si="627"/>
        <v>0</v>
      </c>
      <c r="CP251" s="118">
        <f t="shared" si="627"/>
        <v>0</v>
      </c>
      <c r="CQ251" s="118">
        <f t="shared" si="627"/>
        <v>0</v>
      </c>
      <c r="CR251" s="118">
        <f t="shared" si="627"/>
        <v>0</v>
      </c>
      <c r="CS251" s="118">
        <f t="shared" si="627"/>
        <v>0</v>
      </c>
      <c r="CT251" s="118">
        <f t="shared" si="627"/>
        <v>0</v>
      </c>
      <c r="CU251" s="118">
        <f t="shared" si="627"/>
        <v>0</v>
      </c>
      <c r="CV251" s="118">
        <f t="shared" si="627"/>
        <v>0</v>
      </c>
      <c r="CW251" s="118">
        <f t="shared" si="627"/>
        <v>0</v>
      </c>
      <c r="CX251" s="118">
        <f t="shared" si="627"/>
        <v>0</v>
      </c>
      <c r="CY251" s="118">
        <f t="shared" si="627"/>
        <v>0</v>
      </c>
      <c r="CZ251" s="118">
        <f t="shared" si="627"/>
        <v>0</v>
      </c>
      <c r="DA251" s="118">
        <f t="shared" si="627"/>
        <v>0</v>
      </c>
      <c r="DB251" s="118">
        <f t="shared" si="627"/>
        <v>0</v>
      </c>
      <c r="DC251" s="118">
        <f t="shared" si="627"/>
        <v>0</v>
      </c>
      <c r="DD251" s="118">
        <f t="shared" si="627"/>
        <v>0</v>
      </c>
      <c r="DE251" s="118">
        <f t="shared" si="627"/>
        <v>0</v>
      </c>
      <c r="DF251" s="118">
        <f t="shared" si="627"/>
        <v>0</v>
      </c>
      <c r="DG251" s="118">
        <f t="shared" si="627"/>
        <v>0</v>
      </c>
    </row>
    <row r="252" spans="1:111" ht="2.15" customHeight="1" x14ac:dyDescent="0.25">
      <c r="A252" s="30"/>
      <c r="B252" s="131"/>
      <c r="C252" s="215"/>
      <c r="D252" s="217"/>
      <c r="E252" s="218"/>
      <c r="F252" s="217"/>
      <c r="G252" s="218"/>
      <c r="H252" s="217"/>
      <c r="I252" s="218"/>
      <c r="J252" s="217"/>
      <c r="K252" s="218"/>
      <c r="L252" s="217"/>
      <c r="M252" s="218"/>
      <c r="N252" s="217"/>
      <c r="O252" s="218"/>
      <c r="P252" s="217"/>
      <c r="Q252" s="218"/>
      <c r="R252" s="217"/>
      <c r="S252" s="218"/>
      <c r="T252" s="217"/>
      <c r="U252" s="218"/>
      <c r="V252" s="217"/>
      <c r="W252" s="218"/>
      <c r="X252" s="217"/>
      <c r="Y252" s="218"/>
      <c r="Z252" s="217"/>
      <c r="AA252" s="218"/>
      <c r="AB252" s="217"/>
      <c r="AC252" s="218"/>
      <c r="AD252" s="217"/>
      <c r="AE252" s="218"/>
      <c r="AF252" s="217"/>
      <c r="AG252" s="218"/>
      <c r="AH252" s="217"/>
      <c r="AI252" s="218"/>
      <c r="AJ252" s="217"/>
      <c r="AK252" s="218"/>
      <c r="AL252" s="217"/>
      <c r="AM252" s="218"/>
      <c r="AN252" s="217"/>
      <c r="AO252" s="218"/>
      <c r="AP252" s="217"/>
      <c r="AQ252" s="218"/>
      <c r="AR252" s="217"/>
      <c r="AS252" s="218"/>
      <c r="AT252" s="217"/>
      <c r="AU252" s="218"/>
      <c r="AV252" s="217"/>
      <c r="AW252" s="218"/>
      <c r="AX252" s="217"/>
      <c r="AY252" s="218"/>
      <c r="AZ252" s="217"/>
      <c r="BA252" s="218"/>
      <c r="BB252" s="217"/>
      <c r="BC252" s="218"/>
      <c r="BD252" s="217"/>
      <c r="BE252" s="218"/>
      <c r="BF252" s="217"/>
      <c r="BG252" s="216"/>
      <c r="BH252" s="132"/>
      <c r="BI252" s="132"/>
      <c r="BJ252" s="132"/>
      <c r="BK252" s="132"/>
      <c r="BL252" s="132"/>
      <c r="BM252" s="106"/>
      <c r="BN252" s="162"/>
      <c r="BO252" s="162">
        <f t="shared" ref="BO252" si="628">BO251</f>
        <v>0</v>
      </c>
      <c r="BQ252" s="169"/>
      <c r="BR252" s="99"/>
      <c r="BS252" s="118"/>
      <c r="BT252" s="99"/>
      <c r="BU252" s="143"/>
      <c r="BV252" s="99"/>
      <c r="BX252" s="148"/>
      <c r="BY252" s="148"/>
      <c r="CA252" s="149"/>
      <c r="CB252" s="149"/>
      <c r="CD252" s="205"/>
      <c r="CE252" s="99"/>
      <c r="CF252" s="118"/>
      <c r="CG252" s="118"/>
      <c r="CH252" s="118"/>
      <c r="CI252" s="118"/>
      <c r="CJ252" s="118"/>
      <c r="CK252" s="118"/>
      <c r="CL252" s="118"/>
      <c r="CM252" s="118"/>
      <c r="CN252" s="118"/>
      <c r="CO252" s="118"/>
      <c r="CP252" s="118"/>
      <c r="CQ252" s="118"/>
      <c r="CR252" s="118"/>
      <c r="CS252" s="118"/>
      <c r="CT252" s="118"/>
      <c r="CU252" s="118"/>
      <c r="CV252" s="118"/>
      <c r="CW252" s="118"/>
      <c r="CX252" s="118"/>
      <c r="CY252" s="118"/>
      <c r="CZ252" s="118"/>
      <c r="DA252" s="118"/>
      <c r="DB252" s="118"/>
      <c r="DC252" s="118"/>
      <c r="DD252" s="118"/>
      <c r="DE252" s="118"/>
      <c r="DF252" s="118"/>
      <c r="DG252" s="118"/>
    </row>
    <row r="253" spans="1:111" ht="18" customHeight="1" x14ac:dyDescent="0.25">
      <c r="A253" s="30"/>
      <c r="B253" s="131"/>
      <c r="C253" s="215"/>
      <c r="D253" s="190"/>
      <c r="E253" s="131"/>
      <c r="F253" s="190"/>
      <c r="G253" s="131"/>
      <c r="H253" s="190"/>
      <c r="I253" s="131"/>
      <c r="J253" s="190"/>
      <c r="K253" s="131"/>
      <c r="L253" s="190"/>
      <c r="M253" s="131"/>
      <c r="N253" s="190"/>
      <c r="O253" s="131"/>
      <c r="P253" s="190"/>
      <c r="Q253" s="131"/>
      <c r="R253" s="190"/>
      <c r="S253" s="131"/>
      <c r="T253" s="190"/>
      <c r="U253" s="131"/>
      <c r="V253" s="190"/>
      <c r="W253" s="131"/>
      <c r="X253" s="190"/>
      <c r="Y253" s="131"/>
      <c r="Z253" s="190"/>
      <c r="AA253" s="131"/>
      <c r="AB253" s="190"/>
      <c r="AC253" s="131"/>
      <c r="AD253" s="190"/>
      <c r="AE253" s="131"/>
      <c r="AF253" s="190"/>
      <c r="AG253" s="131"/>
      <c r="AH253" s="190"/>
      <c r="AI253" s="131"/>
      <c r="AJ253" s="190"/>
      <c r="AK253" s="131"/>
      <c r="AL253" s="190"/>
      <c r="AM253" s="131"/>
      <c r="AN253" s="190"/>
      <c r="AO253" s="131"/>
      <c r="AP253" s="190"/>
      <c r="AQ253" s="131"/>
      <c r="AR253" s="190"/>
      <c r="AS253" s="131"/>
      <c r="AT253" s="190"/>
      <c r="AU253" s="131"/>
      <c r="AV253" s="190"/>
      <c r="AW253" s="131"/>
      <c r="AX253" s="190"/>
      <c r="AY253" s="131"/>
      <c r="AZ253" s="190"/>
      <c r="BA253" s="131"/>
      <c r="BB253" s="190"/>
      <c r="BC253" s="131"/>
      <c r="BD253" s="190"/>
      <c r="BE253" s="131"/>
      <c r="BF253" s="190"/>
      <c r="BG253" s="131"/>
      <c r="BH253" s="132"/>
      <c r="BI253" s="132"/>
      <c r="BJ253" s="132"/>
      <c r="BK253" s="132"/>
      <c r="BL253" s="132"/>
      <c r="BM253" s="106" t="str">
        <f t="shared" ref="BM253" si="629">IF(BX251="ja","Es fehlen Angaben zum Maßnahmeort!","")</f>
        <v/>
      </c>
      <c r="BN253" s="162"/>
      <c r="BO253" s="162">
        <f t="shared" ref="BO253" si="630">BO251</f>
        <v>0</v>
      </c>
      <c r="BQ253" s="170" t="s">
        <v>73</v>
      </c>
      <c r="BR253" s="99">
        <f>SUMPRODUCT(($D$16:$BF$16=Haushaltsjahr)*(D251:BF251&lt;&gt;"")*(D253:BF253=BQ253)*(D257:BF257))</f>
        <v>0</v>
      </c>
      <c r="BS253" s="118">
        <f>SUMPRODUCT(($D$16:$BF$16=Haushaltsjahr)*(D251:BF251=$BS$17)*(D253:BF253=BQ253)*(D257:BF257))</f>
        <v>0</v>
      </c>
      <c r="BT253" s="99">
        <f>SUMPRODUCT(($D$16:$BF$16=Haushaltsjahr)*(D251:BF251=$BT$17)*(D253:BF253=BQ253)*(D257:BF257))</f>
        <v>0</v>
      </c>
      <c r="BU253" s="143"/>
      <c r="BV253" s="99">
        <f t="shared" ref="BV253" si="631">IF(OR(BY251="ja",BX251="ja"),0,IF(BU251&gt;=60%,BS253+BT253,BS253))</f>
        <v>0</v>
      </c>
      <c r="BX253" s="148"/>
      <c r="BY253" s="148"/>
      <c r="CA253" s="149" t="str">
        <f>IF(CB253=FALSE,"",COUNTIFS($CB$19:CB253,"&lt;&gt;",$CB$19:CB253,"&lt;&gt;falsch"))</f>
        <v/>
      </c>
      <c r="CB253" s="149"/>
      <c r="CD253" s="205" t="s">
        <v>99</v>
      </c>
      <c r="CE253" s="99">
        <f>IF(Gesamtstunden=0,0,IF(SUM(CF253:DG253)&gt;0,1,IF(AND(BR251&gt;0,Gesamtstunden&lt;BR251),1,0)))</f>
        <v>0</v>
      </c>
      <c r="CF253" s="206">
        <f t="shared" ref="CF253:DG253" si="632">IF(CF$17="",0,IF(CF251&gt;CF$16,1,0))</f>
        <v>0</v>
      </c>
      <c r="CG253" s="206">
        <f t="shared" si="632"/>
        <v>0</v>
      </c>
      <c r="CH253" s="206">
        <f t="shared" si="632"/>
        <v>0</v>
      </c>
      <c r="CI253" s="206">
        <f t="shared" si="632"/>
        <v>0</v>
      </c>
      <c r="CJ253" s="206">
        <f t="shared" si="632"/>
        <v>0</v>
      </c>
      <c r="CK253" s="206">
        <f t="shared" si="632"/>
        <v>0</v>
      </c>
      <c r="CL253" s="206">
        <f t="shared" si="632"/>
        <v>0</v>
      </c>
      <c r="CM253" s="206">
        <f t="shared" si="632"/>
        <v>0</v>
      </c>
      <c r="CN253" s="206">
        <f t="shared" si="632"/>
        <v>0</v>
      </c>
      <c r="CO253" s="206">
        <f t="shared" si="632"/>
        <v>0</v>
      </c>
      <c r="CP253" s="206">
        <f t="shared" si="632"/>
        <v>0</v>
      </c>
      <c r="CQ253" s="206">
        <f t="shared" si="632"/>
        <v>0</v>
      </c>
      <c r="CR253" s="206">
        <f t="shared" si="632"/>
        <v>0</v>
      </c>
      <c r="CS253" s="206">
        <f t="shared" si="632"/>
        <v>0</v>
      </c>
      <c r="CT253" s="206">
        <f t="shared" si="632"/>
        <v>0</v>
      </c>
      <c r="CU253" s="206">
        <f t="shared" si="632"/>
        <v>0</v>
      </c>
      <c r="CV253" s="206">
        <f t="shared" si="632"/>
        <v>0</v>
      </c>
      <c r="CW253" s="206">
        <f t="shared" si="632"/>
        <v>0</v>
      </c>
      <c r="CX253" s="206">
        <f t="shared" si="632"/>
        <v>0</v>
      </c>
      <c r="CY253" s="206">
        <f t="shared" si="632"/>
        <v>0</v>
      </c>
      <c r="CZ253" s="206">
        <f t="shared" si="632"/>
        <v>0</v>
      </c>
      <c r="DA253" s="206">
        <f t="shared" si="632"/>
        <v>0</v>
      </c>
      <c r="DB253" s="206">
        <f t="shared" si="632"/>
        <v>0</v>
      </c>
      <c r="DC253" s="206">
        <f t="shared" si="632"/>
        <v>0</v>
      </c>
      <c r="DD253" s="206">
        <f t="shared" si="632"/>
        <v>0</v>
      </c>
      <c r="DE253" s="206">
        <f t="shared" si="632"/>
        <v>0</v>
      </c>
      <c r="DF253" s="206">
        <f t="shared" si="632"/>
        <v>0</v>
      </c>
      <c r="DG253" s="206">
        <f t="shared" si="632"/>
        <v>0</v>
      </c>
    </row>
    <row r="254" spans="1:111" ht="2.15" customHeight="1" x14ac:dyDescent="0.25">
      <c r="A254" s="30"/>
      <c r="B254" s="131"/>
      <c r="C254" s="215"/>
      <c r="D254" s="217"/>
      <c r="E254" s="218"/>
      <c r="F254" s="217"/>
      <c r="G254" s="218"/>
      <c r="H254" s="217"/>
      <c r="I254" s="218"/>
      <c r="J254" s="217"/>
      <c r="K254" s="218"/>
      <c r="L254" s="217"/>
      <c r="M254" s="218"/>
      <c r="N254" s="217"/>
      <c r="O254" s="218"/>
      <c r="P254" s="217"/>
      <c r="Q254" s="218"/>
      <c r="R254" s="217"/>
      <c r="S254" s="218"/>
      <c r="T254" s="217"/>
      <c r="U254" s="218"/>
      <c r="V254" s="217"/>
      <c r="W254" s="218"/>
      <c r="X254" s="217"/>
      <c r="Y254" s="218"/>
      <c r="Z254" s="217"/>
      <c r="AA254" s="218"/>
      <c r="AB254" s="217"/>
      <c r="AC254" s="218"/>
      <c r="AD254" s="217"/>
      <c r="AE254" s="218"/>
      <c r="AF254" s="217"/>
      <c r="AG254" s="218"/>
      <c r="AH254" s="217"/>
      <c r="AI254" s="218"/>
      <c r="AJ254" s="217"/>
      <c r="AK254" s="218"/>
      <c r="AL254" s="217"/>
      <c r="AM254" s="218"/>
      <c r="AN254" s="217"/>
      <c r="AO254" s="218"/>
      <c r="AP254" s="217"/>
      <c r="AQ254" s="218"/>
      <c r="AR254" s="217"/>
      <c r="AS254" s="218"/>
      <c r="AT254" s="217"/>
      <c r="AU254" s="218"/>
      <c r="AV254" s="217"/>
      <c r="AW254" s="218"/>
      <c r="AX254" s="217"/>
      <c r="AY254" s="218"/>
      <c r="AZ254" s="217"/>
      <c r="BA254" s="218"/>
      <c r="BB254" s="217"/>
      <c r="BC254" s="218"/>
      <c r="BD254" s="217"/>
      <c r="BE254" s="218"/>
      <c r="BF254" s="217"/>
      <c r="BG254" s="216"/>
      <c r="BH254" s="132"/>
      <c r="BI254" s="132"/>
      <c r="BJ254" s="132"/>
      <c r="BK254" s="132"/>
      <c r="BL254" s="132"/>
      <c r="BM254" s="106"/>
      <c r="BN254" s="162"/>
      <c r="BO254" s="162">
        <f t="shared" ref="BO254" si="633">BO251</f>
        <v>0</v>
      </c>
      <c r="BQ254" s="170"/>
      <c r="BR254" s="99"/>
      <c r="BS254" s="118"/>
      <c r="BT254" s="99"/>
      <c r="BU254" s="143"/>
      <c r="BV254" s="99"/>
      <c r="BX254" s="148"/>
      <c r="BY254" s="148"/>
      <c r="CA254" s="149"/>
      <c r="CB254" s="149"/>
      <c r="CD254" s="205"/>
      <c r="CE254" s="99"/>
      <c r="CF254" s="206"/>
      <c r="CG254" s="206"/>
      <c r="CH254" s="206"/>
      <c r="CI254" s="206"/>
      <c r="CJ254" s="206"/>
      <c r="CK254" s="206"/>
      <c r="CL254" s="206"/>
      <c r="CM254" s="206"/>
      <c r="CN254" s="206"/>
      <c r="CO254" s="206"/>
      <c r="CP254" s="206"/>
      <c r="CQ254" s="206"/>
      <c r="CR254" s="206"/>
      <c r="CS254" s="206"/>
      <c r="CT254" s="206"/>
      <c r="CU254" s="206"/>
      <c r="CV254" s="206"/>
      <c r="CW254" s="206"/>
      <c r="CX254" s="206"/>
      <c r="CY254" s="206"/>
      <c r="CZ254" s="206"/>
      <c r="DA254" s="206"/>
      <c r="DB254" s="206"/>
      <c r="DC254" s="206"/>
      <c r="DD254" s="206"/>
      <c r="DE254" s="206"/>
      <c r="DF254" s="206"/>
      <c r="DG254" s="206"/>
    </row>
    <row r="255" spans="1:111" ht="18" customHeight="1" x14ac:dyDescent="0.25">
      <c r="A255" s="30"/>
      <c r="B255" s="119"/>
      <c r="C255" s="215"/>
      <c r="D255" s="190"/>
      <c r="E255" s="131"/>
      <c r="F255" s="190"/>
      <c r="G255" s="131"/>
      <c r="H255" s="190"/>
      <c r="I255" s="131"/>
      <c r="J255" s="190"/>
      <c r="K255" s="131"/>
      <c r="L255" s="190"/>
      <c r="M255" s="131"/>
      <c r="N255" s="190"/>
      <c r="O255" s="131"/>
      <c r="P255" s="190"/>
      <c r="Q255" s="131"/>
      <c r="R255" s="190"/>
      <c r="S255" s="131"/>
      <c r="T255" s="190"/>
      <c r="U255" s="131"/>
      <c r="V255" s="190"/>
      <c r="W255" s="131"/>
      <c r="X255" s="190"/>
      <c r="Y255" s="131"/>
      <c r="Z255" s="190"/>
      <c r="AA255" s="131"/>
      <c r="AB255" s="190"/>
      <c r="AC255" s="131"/>
      <c r="AD255" s="190"/>
      <c r="AE255" s="131"/>
      <c r="AF255" s="190"/>
      <c r="AG255" s="131"/>
      <c r="AH255" s="190"/>
      <c r="AI255" s="131"/>
      <c r="AJ255" s="190"/>
      <c r="AK255" s="131"/>
      <c r="AL255" s="190"/>
      <c r="AM255" s="131"/>
      <c r="AN255" s="190"/>
      <c r="AO255" s="131"/>
      <c r="AP255" s="190"/>
      <c r="AQ255" s="131"/>
      <c r="AR255" s="190"/>
      <c r="AS255" s="131"/>
      <c r="AT255" s="190"/>
      <c r="AU255" s="131"/>
      <c r="AV255" s="190"/>
      <c r="AW255" s="131"/>
      <c r="AX255" s="190"/>
      <c r="AY255" s="131"/>
      <c r="AZ255" s="190"/>
      <c r="BA255" s="131"/>
      <c r="BB255" s="190"/>
      <c r="BC255" s="131"/>
      <c r="BD255" s="190"/>
      <c r="BE255" s="131"/>
      <c r="BF255" s="190"/>
      <c r="BG255" s="131"/>
      <c r="BH255" s="104" t="str">
        <f>IF(OR(Gesamtstunden=0,SUM($D$16:$BF$16)=0,B251=""),"",BR251)</f>
        <v/>
      </c>
      <c r="BI255" s="104" t="str">
        <f>IF(OR(Gesamtstunden=0,SUM($D$16:$BF$16)=0,B251=""),"",BS251)</f>
        <v/>
      </c>
      <c r="BJ255" s="108" t="str">
        <f t="shared" ref="BJ255" si="634">IF(BH255="","",IF(BH255=0,0,BU251))</f>
        <v/>
      </c>
      <c r="BK255" s="104" t="str">
        <f>IF(OR(Gesamtstunden=0,SUM($D$16:$BF$16)=0,B251=""),"",BV251)</f>
        <v/>
      </c>
      <c r="BL255" s="104" t="str">
        <f>IF(OR(Gesamtstunden=0,SUM($D$16:$BF$16)=0,B251=""),"",BV253)</f>
        <v/>
      </c>
      <c r="BM255" s="106" t="str">
        <f t="shared" ref="BM255" si="635">IF(BY251="ja","Es fehlen Angaben zum Berufsfeld!","")</f>
        <v/>
      </c>
      <c r="BN255" s="162"/>
      <c r="BO255" s="162">
        <f t="shared" ref="BO255" si="636">BO251</f>
        <v>0</v>
      </c>
      <c r="BQ255" s="169"/>
      <c r="BR255" s="99"/>
      <c r="BS255" s="118"/>
      <c r="BT255" s="99"/>
      <c r="BU255" s="143"/>
      <c r="BV255" s="99"/>
      <c r="BX255" s="148"/>
      <c r="BY255" s="148"/>
      <c r="CA255" s="149" t="str">
        <f>IF(CB255=FALSE,"",COUNTIFS($CB$19:CB255,"&lt;&gt;",$CB$19:CB255,"&lt;&gt;falsch"))</f>
        <v/>
      </c>
      <c r="CB255" s="149"/>
      <c r="CD255" s="205" t="s">
        <v>100</v>
      </c>
      <c r="CE255" s="99">
        <f>IF(Gesamtstunden=0,0,IF(SUM(CF255:DG255)&gt;0,1,IF(AND(BR251&gt;0,Gesamtstunden&gt;BR251),1,0)))</f>
        <v>0</v>
      </c>
      <c r="CF255" s="206">
        <f t="shared" ref="CF255:DG255" si="637">IF(OR($B251="",CF$17=""),0,IF(CF251&lt;CF$16,1,0))</f>
        <v>0</v>
      </c>
      <c r="CG255" s="206">
        <f t="shared" si="637"/>
        <v>0</v>
      </c>
      <c r="CH255" s="206">
        <f t="shared" si="637"/>
        <v>0</v>
      </c>
      <c r="CI255" s="206">
        <f t="shared" si="637"/>
        <v>0</v>
      </c>
      <c r="CJ255" s="206">
        <f t="shared" si="637"/>
        <v>0</v>
      </c>
      <c r="CK255" s="206">
        <f t="shared" si="637"/>
        <v>0</v>
      </c>
      <c r="CL255" s="206">
        <f t="shared" si="637"/>
        <v>0</v>
      </c>
      <c r="CM255" s="206">
        <f t="shared" si="637"/>
        <v>0</v>
      </c>
      <c r="CN255" s="206">
        <f t="shared" si="637"/>
        <v>0</v>
      </c>
      <c r="CO255" s="206">
        <f t="shared" si="637"/>
        <v>0</v>
      </c>
      <c r="CP255" s="206">
        <f t="shared" si="637"/>
        <v>0</v>
      </c>
      <c r="CQ255" s="206">
        <f t="shared" si="637"/>
        <v>0</v>
      </c>
      <c r="CR255" s="206">
        <f t="shared" si="637"/>
        <v>0</v>
      </c>
      <c r="CS255" s="206">
        <f t="shared" si="637"/>
        <v>0</v>
      </c>
      <c r="CT255" s="206">
        <f t="shared" si="637"/>
        <v>0</v>
      </c>
      <c r="CU255" s="206">
        <f t="shared" si="637"/>
        <v>0</v>
      </c>
      <c r="CV255" s="206">
        <f t="shared" si="637"/>
        <v>0</v>
      </c>
      <c r="CW255" s="206">
        <f t="shared" si="637"/>
        <v>0</v>
      </c>
      <c r="CX255" s="206">
        <f t="shared" si="637"/>
        <v>0</v>
      </c>
      <c r="CY255" s="206">
        <f t="shared" si="637"/>
        <v>0</v>
      </c>
      <c r="CZ255" s="206">
        <f t="shared" si="637"/>
        <v>0</v>
      </c>
      <c r="DA255" s="206">
        <f t="shared" si="637"/>
        <v>0</v>
      </c>
      <c r="DB255" s="206">
        <f t="shared" si="637"/>
        <v>0</v>
      </c>
      <c r="DC255" s="206">
        <f t="shared" si="637"/>
        <v>0</v>
      </c>
      <c r="DD255" s="206">
        <f t="shared" si="637"/>
        <v>0</v>
      </c>
      <c r="DE255" s="206">
        <f t="shared" si="637"/>
        <v>0</v>
      </c>
      <c r="DF255" s="206">
        <f t="shared" si="637"/>
        <v>0</v>
      </c>
      <c r="DG255" s="206">
        <f t="shared" si="637"/>
        <v>0</v>
      </c>
    </row>
    <row r="256" spans="1:111" ht="2.15" customHeight="1" x14ac:dyDescent="0.25">
      <c r="A256" s="30"/>
      <c r="B256" s="119"/>
      <c r="C256" s="215"/>
      <c r="D256" s="217"/>
      <c r="E256" s="218"/>
      <c r="F256" s="217"/>
      <c r="G256" s="218"/>
      <c r="H256" s="217"/>
      <c r="I256" s="218"/>
      <c r="J256" s="217"/>
      <c r="K256" s="218"/>
      <c r="L256" s="217"/>
      <c r="M256" s="218"/>
      <c r="N256" s="217"/>
      <c r="O256" s="218"/>
      <c r="P256" s="217"/>
      <c r="Q256" s="218"/>
      <c r="R256" s="217"/>
      <c r="S256" s="218"/>
      <c r="T256" s="217"/>
      <c r="U256" s="218"/>
      <c r="V256" s="217"/>
      <c r="W256" s="218"/>
      <c r="X256" s="217"/>
      <c r="Y256" s="218"/>
      <c r="Z256" s="217"/>
      <c r="AA256" s="218"/>
      <c r="AB256" s="217"/>
      <c r="AC256" s="218"/>
      <c r="AD256" s="217"/>
      <c r="AE256" s="218"/>
      <c r="AF256" s="217"/>
      <c r="AG256" s="218"/>
      <c r="AH256" s="217"/>
      <c r="AI256" s="218"/>
      <c r="AJ256" s="217"/>
      <c r="AK256" s="218"/>
      <c r="AL256" s="217"/>
      <c r="AM256" s="218"/>
      <c r="AN256" s="217"/>
      <c r="AO256" s="218"/>
      <c r="AP256" s="217"/>
      <c r="AQ256" s="218"/>
      <c r="AR256" s="217"/>
      <c r="AS256" s="218"/>
      <c r="AT256" s="217"/>
      <c r="AU256" s="218"/>
      <c r="AV256" s="217"/>
      <c r="AW256" s="218"/>
      <c r="AX256" s="217"/>
      <c r="AY256" s="218"/>
      <c r="AZ256" s="217"/>
      <c r="BA256" s="218"/>
      <c r="BB256" s="217"/>
      <c r="BC256" s="218"/>
      <c r="BD256" s="217"/>
      <c r="BE256" s="218"/>
      <c r="BF256" s="217"/>
      <c r="BG256" s="216"/>
      <c r="BH256" s="104"/>
      <c r="BI256" s="104"/>
      <c r="BJ256" s="108"/>
      <c r="BK256" s="104"/>
      <c r="BL256" s="104"/>
      <c r="BM256" s="106"/>
      <c r="BN256" s="162"/>
      <c r="BO256" s="162">
        <f t="shared" ref="BO256" si="638">BO251</f>
        <v>0</v>
      </c>
      <c r="BQ256" s="169"/>
      <c r="BR256" s="99"/>
      <c r="BS256" s="118"/>
      <c r="BT256" s="99"/>
      <c r="BU256" s="143"/>
      <c r="BV256" s="99"/>
      <c r="BX256" s="148"/>
      <c r="BY256" s="148"/>
      <c r="CA256" s="149"/>
      <c r="CB256" s="149"/>
      <c r="CD256" s="205"/>
      <c r="CE256" s="99"/>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row>
    <row r="257" spans="1:111" ht="18" customHeight="1" x14ac:dyDescent="0.25">
      <c r="A257" s="31"/>
      <c r="B257" s="114"/>
      <c r="C257" s="215"/>
      <c r="D257" s="191"/>
      <c r="E257" s="219"/>
      <c r="F257" s="191"/>
      <c r="G257" s="219"/>
      <c r="H257" s="191"/>
      <c r="I257" s="219"/>
      <c r="J257" s="191"/>
      <c r="K257" s="219"/>
      <c r="L257" s="191"/>
      <c r="M257" s="219"/>
      <c r="N257" s="191"/>
      <c r="O257" s="219"/>
      <c r="P257" s="191"/>
      <c r="Q257" s="219"/>
      <c r="R257" s="191"/>
      <c r="S257" s="219"/>
      <c r="T257" s="191"/>
      <c r="U257" s="219"/>
      <c r="V257" s="191"/>
      <c r="W257" s="219"/>
      <c r="X257" s="191"/>
      <c r="Y257" s="219"/>
      <c r="Z257" s="191"/>
      <c r="AA257" s="219"/>
      <c r="AB257" s="191"/>
      <c r="AC257" s="219"/>
      <c r="AD257" s="191"/>
      <c r="AE257" s="219"/>
      <c r="AF257" s="191"/>
      <c r="AG257" s="219"/>
      <c r="AH257" s="191"/>
      <c r="AI257" s="219"/>
      <c r="AJ257" s="191"/>
      <c r="AK257" s="219"/>
      <c r="AL257" s="191"/>
      <c r="AM257" s="219"/>
      <c r="AN257" s="191"/>
      <c r="AO257" s="219"/>
      <c r="AP257" s="191"/>
      <c r="AQ257" s="219"/>
      <c r="AR257" s="191"/>
      <c r="AS257" s="219"/>
      <c r="AT257" s="191"/>
      <c r="AU257" s="219"/>
      <c r="AV257" s="191"/>
      <c r="AW257" s="219"/>
      <c r="AX257" s="191"/>
      <c r="AY257" s="219"/>
      <c r="AZ257" s="191"/>
      <c r="BA257" s="219"/>
      <c r="BB257" s="191"/>
      <c r="BC257" s="219"/>
      <c r="BD257" s="191"/>
      <c r="BE257" s="219"/>
      <c r="BF257" s="191"/>
      <c r="BG257" s="131"/>
      <c r="BH257" s="115"/>
      <c r="BI257" s="115"/>
      <c r="BJ257" s="116"/>
      <c r="BK257" s="115"/>
      <c r="BL257" s="115"/>
      <c r="BM257" s="141" t="str">
        <f t="shared" ref="BM257" si="639">IF(AND(CE253=1,CE255=0),"Bitte die max. Anzahl an Gesamtstunden bzw. Stunden pro Tag beachten!",IF(AND(CE253=0,CE255=1),"Es fehlen Angaben zu den Kursstunden!",IF(AND(CE253=1,CE255=1),"Bitte die max. Anzahl an Stunden pro Tag beachten!","")))</f>
        <v/>
      </c>
      <c r="BN257" s="162" t="str">
        <f t="shared" ref="BN257" si="640">IF(B251&lt;&gt;"",1,"")</f>
        <v/>
      </c>
      <c r="BO257" s="162">
        <f t="shared" ref="BO257" si="641">BO251</f>
        <v>0</v>
      </c>
      <c r="BQ257" s="169"/>
      <c r="BR257" s="99"/>
      <c r="BS257" s="118"/>
      <c r="BT257" s="99"/>
      <c r="BU257" s="143"/>
      <c r="BV257" s="99"/>
      <c r="BX257" s="147"/>
      <c r="BY257" s="147"/>
      <c r="CA257" s="149" t="str">
        <f>IF(CB257=FALSE,"",COUNTIFS($CB$19:CB257,"&lt;&gt;",$CB$19:CB257,"&lt;&gt;falsch"))</f>
        <v/>
      </c>
      <c r="CB257" s="149"/>
      <c r="CD257" s="205"/>
      <c r="CE257" s="99"/>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row>
  </sheetData>
  <sheetProtection password="D62E" sheet="1" objects="1" scenarios="1" autoFilter="0"/>
  <conditionalFormatting sqref="F17 H17 J17 L17 N17 P17 R17 T17 V17 X17 Z17 AB17 AD17 AF17 AH17 AJ17 AL17 AN17 AP17 AR17 AT17 AV17 AX17 AZ17 BB17 BD17 BF17 D17">
    <cfRule type="cellIs" dxfId="5" priority="148" operator="equal">
      <formula>"Datum eintragen!"</formula>
    </cfRule>
  </conditionalFormatting>
  <conditionalFormatting sqref="D19 F19 H19 J19 L19 N19 P19 R19 T19 V19 X19 Z19 AB19 AD19 AF19 AH19 AJ19 AL19 AN19 AP19 AR19 AT19 AV19 AX19 AZ19 BB19 BD19 BF19 D27 D35 D43 D51 D59 D67 D75 D83 D91 D99 D107 D115 D123 D131 D139 D147 D155 D163 D171 D179 D187 D195 D203 D211 D219 D227 D235 D243 D251 F27 F35 F43 F51 F59 F67 F75 F83 F91 F99 F107 F115 F123 F131 F139 F147 F155 F163 F171 F179 F187 F195 F203 F211 F219 F227 F235 F243 F251 H27 H35 H43 H51 H59 H67 H75 H83 H91 H99 H107 H115 H123 H131 H139 H147 H155 H163 H171 H179 H187 H195 H203 H211 H219 H227 H235 H243 H251 J27 J35 J43 J51 J59 J67 J75 J83 J91 J99 J107 J115 J123 J131 J139 J147 J155 J163 J171 J179 J187 J195 J203 J211 J219 J227 J235 J243 J251 L27 L35 L43 L51 L59 L67 L75 L83 L91 L99 L107 L115 L123 L131 L139 L147 L155 L163 L171 L179 L187 L195 L203 L211 L219 L227 L235 L243 L251 N27 N35 N43 N51 N59 N67 N75 N83 N91 N99 N107 N115 N123 N131 N139 N147 N155 N163 N171 N179 N187 N195 N203 N211 N219 N227 N235 N243 N251 P27 P35 P43 P51 P59 P67 P75 P83 P91 P99 P107 P115 P123 P131 P139 P147 P155 P163 P171 P179 P187 P195 P203 P211 P219 P227 P235 P243 P251 R27 R35 R43 R51 R59 R67 R75 R83 R91 R99 R107 R115 R123 R131 R139 R147 R155 R163 R171 R179 R187 R195 R203 R211 R219 R227 R235 R243 R251 T27 T35 T43 T51 T59 T67 T75 T83 T91 T99 T107 T115 T123 T131 T139 T147 T155 T163 T171 T179 T187 T195 T203 T211 T219 T227 T235 T243 T251 V27 V35 V43 V51 V59 V67 V75 V83 V91 V99 V107 V115 V123 V131 V139 V147 V155 V163 V171 V179 V187 V195 V203 V211 V219 V227 V235 V243 V251 X27 X35 X43 X51 X59 X67 X75 X83 X91 X99 X107 X115 X123 X131 X139 X147 X155 X163 X171 X179 X187 X195 X203 X211 X219 X227 X235 X243 X251 Z27 Z35 Z43 Z51 Z59 Z67 Z75 Z83 Z91 Z99 Z107 Z115 Z123 Z131 Z139 Z147 Z155 Z163 Z171 Z179 Z187 Z195 Z203 Z211 Z219 Z227 Z235 Z243 Z251 AB27 AB35 AB43 AB51 AB59 AB67 AB75 AB83 AB91 AB99 AB107 AB115 AB123 AB131 AB139 AB147 AB155 AB163 AB171 AB179 AB187 AB195 AB203 AB211 AB219 AB227 AB235 AB243 AB251 AD27 AD35 AD43 AD51 AD59 AD67 AD75 AD83 AD91 AD99 AD107 AD115 AD123 AD131 AD139 AD147 AD155 AD163 AD171 AD179 AD187 AD195 AD203 AD211 AD219 AD227 AD235 AD243 AD251 AF27 AF35 AF43 AF51 AF59 AF67 AF75 AF83 AF91 AF99 AF107 AF115 AF123 AF131 AF139 AF147 AF155 AF163 AF171 AF179 AF187 AF195 AF203 AF211 AF219 AF227 AF235 AF243 AF251 AH27 AH35 AH43 AH51 AH59 AH67 AH75 AH83 AH91 AH99 AH107 AH115 AH123 AH131 AH139 AH147 AH155 AH163 AH171 AH179 AH187 AH195 AH203 AH211 AH219 AH227 AH235 AH243 AH251 AJ27 AJ35 AJ43 AJ51 AJ59 AJ67 AJ75 AJ83 AJ91 AJ99 AJ107 AJ115 AJ123 AJ131 AJ139 AJ147 AJ155 AJ163 AJ171 AJ179 AJ187 AJ195 AJ203 AJ211 AJ219 AJ227 AJ235 AJ243 AJ251 AL27 AL35 AL43 AL51 AL59 AL67 AL75 AL83 AL91 AL99 AL107 AL115 AL123 AL131 AL139 AL147 AL155 AL163 AL171 AL179 AL187 AL195 AL203 AL211 AL219 AL227 AL235 AL243 AL251 AN27 AN35 AN43 AN51 AN59 AN67 AN75 AN83 AN91 AN99 AN107 AN115 AN123 AN131 AN139 AN147 AN155 AN163 AN171 AN179 AN187 AN195 AN203 AN211 AN219 AN227 AN235 AN243 AN251 AP27 AP35 AP43 AP51 AP59 AP67 AP75 AP83 AP91 AP99 AP107 AP115 AP123 AP131 AP139 AP147 AP155 AP163 AP171 AP179 AP187 AP195 AP203 AP211 AP219 AP227 AP235 AP243 AP251 AR27 AR35 AR43 AR51 AR59 AR67 AR75 AR83 AR91 AR99 AR107 AR115 AR123 AR131 AR139 AR147 AR155 AR163 AR171 AR179 AR187 AR195 AR203 AR211 AR219 AR227 AR235 AR243 AR251 AT27 AT35 AT43 AT51 AT59 AT67 AT75 AT83 AT91 AT99 AT107 AT115 AT123 AT131 AT139 AT147 AT155 AT163 AT171 AT179 AT187 AT195 AT203 AT211 AT219 AT227 AT235 AT243 AT251 AV27 AV35 AV43 AV51 AV59 AV67 AV75 AV83 AV91 AV99 AV107 AV115 AV123 AV131 AV139 AV147 AV155 AV163 AV171 AV179 AV187 AV195 AV203 AV211 AV219 AV227 AV235 AV243 AV251 AX27 AX35 AX43 AX51 AX59 AX67 AX75 AX83 AX91 AX99 AX107 AX115 AX123 AX131 AX139 AX147 AX155 AX163 AX171 AX179 AX187 AX195 AX203 AX211 AX219 AX227 AX235 AX243 AX251 AZ27 AZ35 AZ43 AZ51 AZ59 AZ67 AZ75 AZ83 AZ91 AZ99 AZ107 AZ115 AZ123 AZ131 AZ139 AZ147 AZ155 AZ163 AZ171 AZ179 AZ187 AZ195 AZ203 AZ211 AZ219 AZ227 AZ235 AZ243 AZ251 BB27 BB35 BB43 BB51 BB59 BB67 BB75 BB83 BB91 BB99 BB107 BB115 BB123 BB131 BB139 BB147 BB155 BB163 BB171 BB179 BB187 BB195 BB203 BB211 BB219 BB227 BB235 BB243 BB251 BD27 BD35 BD43 BD51 BD59 BD67 BD75 BD83 BD91 BD99 BD107 BD115 BD123 BD131 BD139 BD147 BD155 BD163 BD171 BD179 BD187 BD195 BD203 BD211 BD219 BD227 BD235 BD243 BD251 BF27 BF35 BF43 BF51 BF59 BF67 BF75 BF83 BF91 BF99 BF107 BF115 BF123 BF131 BF139 BF147 BF155 BF163 BF171 BF179 BF187 BF195 BF203 BF211 BF219 BF227 BF235 BF243 BF251">
    <cfRule type="cellIs" dxfId="4" priority="149" operator="equal">
      <formula>"a"</formula>
    </cfRule>
    <cfRule type="cellIs" dxfId="3" priority="218" operator="equal">
      <formula>"u"</formula>
    </cfRule>
  </conditionalFormatting>
  <conditionalFormatting sqref="BH19:BH25 BH27:BH33 BH35:BH41 BH43:BH49 BH51:BH57 BH59:BH65 BH67:BH73 BH75:BH81 BH83:BH89 BH91:BH97 BH99:BH105 BH107:BH113 BH115:BH121 BH123:BH129 BH131:BH137 BH139:BH145 BH147:BH153 BH155:BH161 BH163:BH169 BH171:BH177 BH179:BH185 BH187:BH193 BH195:BH201 BH203:BH209 BH211:BH217 BH219:BH225 BH227:BH233 BH235:BH241 BH243:BH249 BH251:BH257">
    <cfRule type="expression" dxfId="2" priority="147">
      <formula>BO19=1</formula>
    </cfRule>
  </conditionalFormatting>
  <conditionalFormatting sqref="D21 F21 H21 J21 L21 N21 P21 R21 T21 V21 X21 Z21 AB21 AD21 AF21 AH21 AJ21 AL21 AN21 AP21 AR21 AT21 AV21 AX21 AZ21 BB21 BD21 BF21 D29 D37 D45 D53 D61 D69 D77 D85 D93 D101 D109 D117 D125 D133 D141 D149 D157 D165 D173 D181 D189 D197 D205 D213 D221 D229 D237 D245 D253 F29 F37 F45 F53 F61 F69 F77 F85 F93 F101 F109 F117 F125 F133 F141 F149 F157 F165 F173 F181 F189 F197 F205 F213 F221 F229 F237 F245 F253 H29 H37 H45 H53 H61 H69 H77 H85 H93 H101 H109 H117 H125 H133 H141 H149 H157 H165 H173 H181 H189 H197 H205 H213 H221 H229 H237 H245 H253 J29 J37 J45 J53 J61 J69 J77 J85 J93 J101 J109 J117 J125 J133 J141 J149 J157 J165 J173 J181 J189 J197 J205 J213 J221 J229 J237 J245 J253 L29 L37 L45 L53 L61 L69 L77 L85 L93 L101 L109 L117 L125 L133 L141 L149 L157 L165 L173 L181 L189 L197 L205 L213 L221 L229 L237 L245 L253 N29 N37 N45 N53 N61 N69 N77 N85 N93 N101 N109 N117 N125 N133 N141 N149 N157 N165 N173 N181 N189 N197 N205 N213 N221 N229 N237 N245 N253 P29 P37 P45 P53 P61 P69 P77 P85 P93 P101 P109 P117 P125 P133 P141 P149 P157 P165 P173 P181 P189 P197 P205 P213 P221 P229 P237 P245 P253 R29 R37 R45 R53 R61 R69 R77 R85 R93 R101 R109 R117 R125 R133 R141 R149 R157 R165 R173 R181 R189 R197 R205 R213 R221 R229 R237 R245 R253 T29 T37 T45 T53 T61 T69 T77 T85 T93 T101 T109 T117 T125 T133 T141 T149 T157 T165 T173 T181 T189 T197 T205 T213 T221 T229 T237 T245 T253 V29 V37 V45 V53 V61 V69 V77 V85 V93 V101 V109 V117 V125 V133 V141 V149 V157 V165 V173 V181 V189 V197 V205 V213 V221 V229 V237 V245 V253 X29 X37 X45 X53 X61 X69 X77 X85 X93 X101 X109 X117 X125 X133 X141 X149 X157 X165 X173 X181 X189 X197 X205 X213 X221 X229 X237 X245 X253 Z29 Z37 Z45 Z53 Z61 Z69 Z77 Z85 Z93 Z101 Z109 Z117 Z125 Z133 Z141 Z149 Z157 Z165 Z173 Z181 Z189 Z197 Z205 Z213 Z221 Z229 Z237 Z245 Z253 AB29 AB37 AB45 AB53 AB61 AB69 AB77 AB85 AB93 AB101 AB109 AB117 AB125 AB133 AB141 AB149 AB157 AB165 AB173 AB181 AB189 AB197 AB205 AB213 AB221 AB229 AB237 AB245 AB253 AD29 AD37 AD45 AD53 AD61 AD69 AD77 AD85 AD93 AD101 AD109 AD117 AD125 AD133 AD141 AD149 AD157 AD165 AD173 AD181 AD189 AD197 AD205 AD213 AD221 AD229 AD237 AD245 AD253 AF29 AF37 AF45 AF53 AF61 AF69 AF77 AF85 AF93 AF101 AF109 AF117 AF125 AF133 AF141 AF149 AF157 AF165 AF173 AF181 AF189 AF197 AF205 AF213 AF221 AF229 AF237 AF245 AF253 AH29 AH37 AH45 AH53 AH61 AH69 AH77 AH85 AH93 AH101 AH109 AH117 AH125 AH133 AH141 AH149 AH157 AH165 AH173 AH181 AH189 AH197 AH205 AH213 AH221 AH229 AH237 AH245 AH253 AJ29 AJ37 AJ45 AJ53 AJ61 AJ69 AJ77 AJ85 AJ93 AJ101 AJ109 AJ117 AJ125 AJ133 AJ141 AJ149 AJ157 AJ165 AJ173 AJ181 AJ189 AJ197 AJ205 AJ213 AJ221 AJ229 AJ237 AJ245 AJ253 AL29 AL37 AL45 AL53 AL61 AL69 AL77 AL85 AL93 AL101 AL109 AL117 AL125 AL133 AL141 AL149 AL157 AL165 AL173 AL181 AL189 AL197 AL205 AL213 AL221 AL229 AL237 AL245 AL253 AN29 AN37 AN45 AN53 AN61 AN69 AN77 AN85 AN93 AN101 AN109 AN117 AN125 AN133 AN141 AN149 AN157 AN165 AN173 AN181 AN189 AN197 AN205 AN213 AN221 AN229 AN237 AN245 AN253 AP29 AP37 AP45 AP53 AP61 AP69 AP77 AP85 AP93 AP101 AP109 AP117 AP125 AP133 AP141 AP149 AP157 AP165 AP173 AP181 AP189 AP197 AP205 AP213 AP221 AP229 AP237 AP245 AP253 AR29 AR37 AR45 AR53 AR61 AR69 AR77 AR85 AR93 AR101 AR109 AR117 AR125 AR133 AR141 AR149 AR157 AR165 AR173 AR181 AR189 AR197 AR205 AR213 AR221 AR229 AR237 AR245 AR253 AT29 AT37 AT45 AT53 AT61 AT69 AT77 AT85 AT93 AT101 AT109 AT117 AT125 AT133 AT141 AT149 AT157 AT165 AT173 AT181 AT189 AT197 AT205 AT213 AT221 AT229 AT237 AT245 AT253 AV29 AV37 AV45 AV53 AV61 AV69 AV77 AV85 AV93 AV101 AV109 AV117 AV125 AV133 AV141 AV149 AV157 AV165 AV173 AV181 AV189 AV197 AV205 AV213 AV221 AV229 AV237 AV245 AV253 AX29 AX37 AX45 AX53 AX61 AX69 AX77 AX85 AX93 AX101 AX109 AX117 AX125 AX133 AX141 AX149 AX157 AX165 AX173 AX181 AX189 AX197 AX205 AX213 AX221 AX229 AX237 AX245 AX253 AZ29 AZ37 AZ45 AZ53 AZ61 AZ69 AZ77 AZ85 AZ93 AZ101 AZ109 AZ117 AZ125 AZ133 AZ141 AZ149 AZ157 AZ165 AZ173 AZ181 AZ189 AZ197 AZ205 AZ213 AZ221 AZ229 AZ237 AZ245 AZ253 BB29 BB37 BB45 BB53 BB61 BB69 BB77 BB85 BB93 BB101 BB109 BB117 BB125 BB133 BB141 BB149 BB157 BB165 BB173 BB181 BB189 BB197 BB205 BB213 BB221 BB229 BB237 BB245 BB253 BD29 BD37 BD45 BD53 BD61 BD69 BD77 BD85 BD93 BD101 BD109 BD117 BD125 BD133 BD141 BD149 BD157 BD165 BD173 BD181 BD189 BD197 BD205 BD213 BD221 BD229 BD237 BD245 BD253 BF29 BF37 BF45 BF53 BF61 BF69 BF77 BF85 BF93 BF101 BF109 BF117 BF125 BF133 BF141 BF149 BF157 BF165 BF173 BF181 BF189 BF197 BF205 BF213 BF221 BF229 BF237 BF245 BF253">
    <cfRule type="expression" dxfId="1" priority="221">
      <formula>AND(OR(D19="a",D19="e"),D21="",D$17&lt;&gt;"Datum eintragen!")</formula>
    </cfRule>
  </conditionalFormatting>
  <conditionalFormatting sqref="D23 F23 H23 J23 L23 N23 P23 R23 T23 V23 X23 Z23 AB23 AD23 AF23 AH23 AJ23 AL23 AN23 AP23 AR23 AT23 AV23 AX23 AZ23 BB23 BD23 BF23 D31 D39 D47 D55 D63 D71 D79 D87 D95 D103 D111 D119 D127 D135 D143 D151 D159 D167 D175 D183 D191 D199 D207 D215 D223 D231 D239 D247 D255 F31 F39 F47 F55 F63 F71 F79 F87 F95 F103 F111 F119 F127 F135 F143 F151 F159 F167 F175 F183 F191 F199 F207 F215 F223 F231 F239 F247 F255 H31 H39 H47 H55 H63 H71 H79 H87 H95 H103 H111 H119 H127 H135 H143 H151 H159 H167 H175 H183 H191 H199 H207 H215 H223 H231 H239 H247 H255 J31 J39 J47 J55 J63 J71 J79 J87 J95 J103 J111 J119 J127 J135 J143 J151 J159 J167 J175 J183 J191 J199 J207 J215 J223 J231 J239 J247 J255 L31 L39 L47 L55 L63 L71 L79 L87 L95 L103 L111 L119 L127 L135 L143 L151 L159 L167 L175 L183 L191 L199 L207 L215 L223 L231 L239 L247 L255 N31 N39 N47 N55 N63 N71 N79 N87 N95 N103 N111 N119 N127 N135 N143 N151 N159 N167 N175 N183 N191 N199 N207 N215 N223 N231 N239 N247 N255 P31 P39 P47 P55 P63 P71 P79 P87 P95 P103 P111 P119 P127 P135 P143 P151 P159 P167 P175 P183 P191 P199 P207 P215 P223 P231 P239 P247 P255 R31 R39 R47 R55 R63 R71 R79 R87 R95 R103 R111 R119 R127 R135 R143 R151 R159 R167 R175 R183 R191 R199 R207 R215 R223 R231 R239 R247 R255 T31 T39 T47 T55 T63 T71 T79 T87 T95 T103 T111 T119 T127 T135 T143 T151 T159 T167 T175 T183 T191 T199 T207 T215 T223 T231 T239 T247 T255 V31 V39 V47 V55 V63 V71 V79 V87 V95 V103 V111 V119 V127 V135 V143 V151 V159 V167 V175 V183 V191 V199 V207 V215 V223 V231 V239 V247 V255 X31 X39 X47 X55 X63 X71 X79 X87 X95 X103 X111 X119 X127 X135 X143 X151 X159 X167 X175 X183 X191 X199 X207 X215 X223 X231 X239 X247 X255 Z31 Z39 Z47 Z55 Z63 Z71 Z79 Z87 Z95 Z103 Z111 Z119 Z127 Z135 Z143 Z151 Z159 Z167 Z175 Z183 Z191 Z199 Z207 Z215 Z223 Z231 Z239 Z247 Z255 AB31 AB39 AB47 AB55 AB63 AB71 AB79 AB87 AB95 AB103 AB111 AB119 AB127 AB135 AB143 AB151 AB159 AB167 AB175 AB183 AB191 AB199 AB207 AB215 AB223 AB231 AB239 AB247 AB255 AD31 AD39 AD47 AD55 AD63 AD71 AD79 AD87 AD95 AD103 AD111 AD119 AD127 AD135 AD143 AD151 AD159 AD167 AD175 AD183 AD191 AD199 AD207 AD215 AD223 AD231 AD239 AD247 AD255 AF31 AF39 AF47 AF55 AF63 AF71 AF79 AF87 AF95 AF103 AF111 AF119 AF127 AF135 AF143 AF151 AF159 AF167 AF175 AF183 AF191 AF199 AF207 AF215 AF223 AF231 AF239 AF247 AF255 AH31 AH39 AH47 AH55 AH63 AH71 AH79 AH87 AH95 AH103 AH111 AH119 AH127 AH135 AH143 AH151 AH159 AH167 AH175 AH183 AH191 AH199 AH207 AH215 AH223 AH231 AH239 AH247 AH255 AJ31 AJ39 AJ47 AJ55 AJ63 AJ71 AJ79 AJ87 AJ95 AJ103 AJ111 AJ119 AJ127 AJ135 AJ143 AJ151 AJ159 AJ167 AJ175 AJ183 AJ191 AJ199 AJ207 AJ215 AJ223 AJ231 AJ239 AJ247 AJ255 AL31 AL39 AL47 AL55 AL63 AL71 AL79 AL87 AL95 AL103 AL111 AL119 AL127 AL135 AL143 AL151 AL159 AL167 AL175 AL183 AL191 AL199 AL207 AL215 AL223 AL231 AL239 AL247 AL255 AN31 AN39 AN47 AN55 AN63 AN71 AN79 AN87 AN95 AN103 AN111 AN119 AN127 AN135 AN143 AN151 AN159 AN167 AN175 AN183 AN191 AN199 AN207 AN215 AN223 AN231 AN239 AN247 AN255 AP31 AP39 AP47 AP55 AP63 AP71 AP79 AP87 AP95 AP103 AP111 AP119 AP127 AP135 AP143 AP151 AP159 AP167 AP175 AP183 AP191 AP199 AP207 AP215 AP223 AP231 AP239 AP247 AP255 AR31 AR39 AR47 AR55 AR63 AR71 AR79 AR87 AR95 AR103 AR111 AR119 AR127 AR135 AR143 AR151 AR159 AR167 AR175 AR183 AR191 AR199 AR207 AR215 AR223 AR231 AR239 AR247 AR255 AT31 AT39 AT47 AT55 AT63 AT71 AT79 AT87 AT95 AT103 AT111 AT119 AT127 AT135 AT143 AT151 AT159 AT167 AT175 AT183 AT191 AT199 AT207 AT215 AT223 AT231 AT239 AT247 AT255 AV31 AV39 AV47 AV55 AV63 AV71 AV79 AV87 AV95 AV103 AV111 AV119 AV127 AV135 AV143 AV151 AV159 AV167 AV175 AV183 AV191 AV199 AV207 AV215 AV223 AV231 AV239 AV247 AV255 AX31 AX39 AX47 AX55 AX63 AX71 AX79 AX87 AX95 AX103 AX111 AX119 AX127 AX135 AX143 AX151 AX159 AX167 AX175 AX183 AX191 AX199 AX207 AX215 AX223 AX231 AX239 AX247 AX255 AZ31 AZ39 AZ47 AZ55 AZ63 AZ71 AZ79 AZ87 AZ95 AZ103 AZ111 AZ119 AZ127 AZ135 AZ143 AZ151 AZ159 AZ167 AZ175 AZ183 AZ191 AZ199 AZ207 AZ215 AZ223 AZ231 AZ239 AZ247 AZ255 BB31 BB39 BB47 BB55 BB63 BB71 BB79 BB87 BB95 BB103 BB111 BB119 BB127 BB135 BB143 BB151 BB159 BB167 BB175 BB183 BB191 BB199 BB207 BB215 BB223 BB231 BB239 BB247 BB255 BD31 BD39 BD47 BD55 BD63 BD71 BD79 BD87 BD95 BD103 BD111 BD119 BD127 BD135 BD143 BD151 BD159 BD167 BD175 BD183 BD191 BD199 BD207 BD215 BD223 BD231 BD239 BD247 BD255 BF31 BF39 BF47 BF55 BF63 BF71 BF79 BF87 BF95 BF103 BF111 BF119 BF127 BF135 BF143 BF151 BF159 BF167 BF175 BF183 BF191 BF199 BF207 BF215 BF223 BF231 BF239 BF247 BF255">
    <cfRule type="expression" dxfId="0" priority="225">
      <formula>AND(OR(D19="a",D19="e"),D23="",D$17&lt;&gt;"Datum eintragen!")</formula>
    </cfRule>
  </conditionalFormatting>
  <dataValidations count="32">
    <dataValidation type="list" allowBlank="1" showErrorMessage="1" errorTitle="BF-Nummer" error="Bitte auswählen!" sqref="F23 D23 H23 J23 L23 N23 P23 R23 T23 V23 X23 Z23 AB23 AD23 AF23 AH23 AJ23 AL23 AN23 AP23 AR23 AT23 AV23 AX23 AZ23 BB23 BD23 BF23 F31 F39 F47 F55 F63 F71 F79 F87 F95 F103 F111 F119 F127 F135 F143 F151 F159 F167 F175 F183 F191 F199 F207 F215 F223 F231 F239 F247 F255 D31 D39 D47 D55 D63 D71 D79 D87 D95 D103 D111 D119 D127 D135 D143 D151 D159 D167 D175 D183 D191 D199 D207 D215 D223 D231 D239 D247 D255 H31 H39 H47 H55 H63 H71 H79 H87 H95 H103 H111 H119 H127 H135 H143 H151 H159 H167 H175 H183 H191 H199 H207 H215 H223 H231 H239 H247 H255 J31 J39 J47 J55 J63 J71 J79 J87 J95 J103 J111 J119 J127 J135 J143 J151 J159 J167 J175 J183 J191 J199 J207 J215 J223 J231 J239 J247 J255 L31 L39 L47 L55 L63 L71 L79 L87 L95 L103 L111 L119 L127 L135 L143 L151 L159 L167 L175 L183 L191 L199 L207 L215 L223 L231 L239 L247 L255 N31 N39 N47 N55 N63 N71 N79 N87 N95 N103 N111 N119 N127 N135 N143 N151 N159 N167 N175 N183 N191 N199 N207 N215 N223 N231 N239 N247 N255 P31 P39 P47 P55 P63 P71 P79 P87 P95 P103 P111 P119 P127 P135 P143 P151 P159 P167 P175 P183 P191 P199 P207 P215 P223 P231 P239 P247 P255 R31 R39 R47 R55 R63 R71 R79 R87 R95 R103 R111 R119 R127 R135 R143 R151 R159 R167 R175 R183 R191 R199 R207 R215 R223 R231 R239 R247 R255 T31 T39 T47 T55 T63 T71 T79 T87 T95 T103 T111 T119 T127 T135 T143 T151 T159 T167 T175 T183 T191 T199 T207 T215 T223 T231 T239 T247 T255 V31 V39 V47 V55 V63 V71 V79 V87 V95 V103 V111 V119 V127 V135 V143 V151 V159 V167 V175 V183 V191 V199 V207 V215 V223 V231 V239 V247 V255 X31 X39 X47 X55 X63 X71 X79 X87 X95 X103 X111 X119 X127 X135 X143 X151 X159 X167 X175 X183 X191 X199 X207 X215 X223 X231 X239 X247 X255 Z31 Z39 Z47 Z55 Z63 Z71 Z79 Z87 Z95 Z103 Z111 Z119 Z127 Z135 Z143 Z151 Z159 Z167 Z175 Z183 Z191 Z199 Z207 Z215 Z223 Z231 Z239 Z247 Z255 AB31 AB39 AB47 AB55 AB63 AB71 AB79 AB87 AB95 AB103 AB111 AB119 AB127 AB135 AB143 AB151 AB159 AB167 AB175 AB183 AB191 AB199 AB207 AB215 AB223 AB231 AB239 AB247 AB255 AD31 AD39 AD47 AD55 AD63 AD71 AD79 AD87 AD95 AD103 AD111 AD119 AD127 AD135 AD143 AD151 AD159 AD167 AD175 AD183 AD191 AD199 AD207 AD215 AD223 AD231 AD239 AD247 AD255 AF31 AF39 AF47 AF55 AF63 AF71 AF79 AF87 AF95 AF103 AF111 AF119 AF127 AF135 AF143 AF151 AF159 AF167 AF175 AF183 AF191 AF199 AF207 AF215 AF223 AF231 AF239 AF247 AF255 AH31 AH39 AH47 AH55 AH63 AH71 AH79 AH87 AH95 AH103 AH111 AH119 AH127 AH135 AH143 AH151 AH159 AH167 AH175 AH183 AH191 AH199 AH207 AH215 AH223 AH231 AH239 AH247 AH255 AJ31 AJ39 AJ47 AJ55 AJ63 AJ71 AJ79 AJ87 AJ95 AJ103 AJ111 AJ119 AJ127 AJ135 AJ143 AJ151 AJ159 AJ167 AJ175 AJ183 AJ191 AJ199 AJ207 AJ215 AJ223 AJ231 AJ239 AJ247 AJ255 AL31 AL39 AL47 AL55 AL63 AL71 AL79 AL87 AL95 AL103 AL111 AL119 AL127 AL135 AL143 AL151 AL159 AL167 AL175 AL183 AL191 AL199 AL207 AL215 AL223 AL231 AL239 AL247 AL255 AN31 AN39 AN47 AN55 AN63 AN71 AN79 AN87 AN95 AN103 AN111 AN119 AN127 AN135 AN143 AN151 AN159 AN167 AN175 AN183 AN191 AN199 AN207 AN215 AN223 AN231 AN239 AN247 AN255 AP31 AP39 AP47 AP55 AP63 AP71 AP79 AP87 AP95 AP103 AP111 AP119 AP127 AP135 AP143 AP151 AP159 AP167 AP175 AP183 AP191 AP199 AP207 AP215 AP223 AP231 AP239 AP247 AP255 AR31 AR39 AR47 AR55 AR63 AR71 AR79 AR87 AR95 AR103 AR111 AR119 AR127 AR135 AR143 AR151 AR159 AR167 AR175 AR183 AR191 AR199 AR207 AR215 AR223 AR231 AR239 AR247 AR255 AT31 AT39 AT47 AT55 AT63 AT71 AT79 AT87 AT95 AT103 AT111 AT119 AT127 AT135 AT143 AT151 AT159 AT167 AT175 AT183 AT191 AT199 AT207 AT215 AT223 AT231 AT239 AT247 AT255 AV31 AV39 AV47 AV55 AV63 AV71 AV79 AV87 AV95 AV103 AV111 AV119 AV127 AV135 AV143 AV151 AV159 AV167 AV175 AV183 AV191 AV199 AV207 AV215 AV223 AV231 AV239 AV247 AV255 AX31 AX39 AX47 AX55 AX63 AX71 AX79 AX87 AX95 AX103 AX111 AX119 AX127 AX135 AX143 AX151 AX159 AX167 AX175 AX183 AX191 AX199 AX207 AX215 AX223 AX231 AX239 AX247 AX255 AZ31 AZ39 AZ47 AZ55 AZ63 AZ71 AZ79 AZ87 AZ95 AZ103 AZ111 AZ119 AZ127 AZ135 AZ143 AZ151 AZ159 AZ167 AZ175 AZ183 AZ191 AZ199 AZ207 AZ215 AZ223 AZ231 AZ239 AZ247 AZ255 BB31 BB39 BB47 BB55 BB63 BB71 BB79 BB87 BB95 BB103 BB111 BB119 BB127 BB135 BB143 BB151 BB159 BB167 BB175 BB183 BB191 BB199 BB207 BB215 BB223 BB231 BB239 BB247 BB255 BD31 BD39 BD47 BD55 BD63 BD71 BD79 BD87 BD95 BD103 BD111 BD119 BD127 BD135 BD143 BD151 BD159 BD167 BD175 BD183 BD191 BD199 BD207 BD215 BD223 BD231 BD239 BD247 BD255 BF31 BF39 BF47 BF55 BF63 BF71 BF79 BF87 BF95 BF103 BF111 BF119 BF127 BF135 BF143 BF151 BF159 BF167 BF175 BF183 BF191 BF199 BF207 BF215 BF223 BF231 BF239 BF247 BF255">
      <formula1>Auswahl_Berufsfelder</formula1>
    </dataValidation>
    <dataValidation type="list" allowBlank="1" showErrorMessage="1" errorTitle="Ergebnis" error="Bitte auswählen!_x000a_a - anwesend_x000a_e - entschuldigtes Fehlen_x000a_u - von ZWE zu vertretendes Fehlen" sqref="F19 D19 H19 J19 L19 N19 P19 R19 T19 V19 X19 Z19 AB19 AD19 AF19 AH19 AJ19 AL19 AN19 AP19 AR19 AT19 AV19 AX19 AZ19 BB19 BD19 BF19 F27 F35 F43 F51 F59 F67 F75 F83 F91 F99 F107 F115 F123 F131 F139 F147 F155 F163 F171 F179 F187 F195 F203 F211 F219 F227 F235 F243 F251 D27 D35 D43 D51 D59 D67 D75 D83 D91 D99 D107 D115 D123 D131 D139 D147 D155 D163 D171 D179 D187 D195 D203 D211 D219 D227 D235 D243 D251 H27 H35 H43 H51 H59 H67 H75 H83 H91 H99 H107 H115 H123 H131 H139 H147 H155 H163 H171 H179 H187 H195 H203 H211 H219 H227 H235 H243 H251 J27 J35 J43 J51 J59 J67 J75 J83 J91 J99 J107 J115 J123 J131 J139 J147 J155 J163 J171 J179 J187 J195 J203 J211 J219 J227 J235 J243 J251 L27 L35 L43 L51 L59 L67 L75 L83 L91 L99 L107 L115 L123 L131 L139 L147 L155 L163 L171 L179 L187 L195 L203 L211 L219 L227 L235 L243 L251 N27 N35 N43 N51 N59 N67 N75 N83 N91 N99 N107 N115 N123 N131 N139 N147 N155 N163 N171 N179 N187 N195 N203 N211 N219 N227 N235 N243 N251 P27 P35 P43 P51 P59 P67 P75 P83 P91 P99 P107 P115 P123 P131 P139 P147 P155 P163 P171 P179 P187 P195 P203 P211 P219 P227 P235 P243 P251 R27 R35 R43 R51 R59 R67 R75 R83 R91 R99 R107 R115 R123 R131 R139 R147 R155 R163 R171 R179 R187 R195 R203 R211 R219 R227 R235 R243 R251 T27 T35 T43 T51 T59 T67 T75 T83 T91 T99 T107 T115 T123 T131 T139 T147 T155 T163 T171 T179 T187 T195 T203 T211 T219 T227 T235 T243 T251 V27 V35 V43 V51 V59 V67 V75 V83 V91 V99 V107 V115 V123 V131 V139 V147 V155 V163 V171 V179 V187 V195 V203 V211 V219 V227 V235 V243 V251 X27 X35 X43 X51 X59 X67 X75 X83 X91 X99 X107 X115 X123 X131 X139 X147 X155 X163 X171 X179 X187 X195 X203 X211 X219 X227 X235 X243 X251 Z27 Z35 Z43 Z51 Z59 Z67 Z75 Z83 Z91 Z99 Z107 Z115 Z123 Z131 Z139 Z147 Z155 Z163 Z171 Z179 Z187 Z195 Z203 Z211 Z219 Z227 Z235 Z243 Z251 AB27 AB35 AB43 AB51 AB59 AB67 AB75 AB83 AB91 AB99 AB107 AB115 AB123 AB131 AB139 AB147 AB155 AB163 AB171 AB179 AB187 AB195 AB203 AB211 AB219 AB227 AB235 AB243 AB251 AD27 AD35 AD43 AD51 AD59 AD67 AD75 AD83 AD91 AD99 AD107 AD115 AD123 AD131 AD139 AD147 AD155 AD163 AD171 AD179 AD187 AD195 AD203 AD211 AD219 AD227 AD235 AD243 AD251 AF27 AF35 AF43 AF51 AF59 AF67 AF75 AF83 AF91 AF99 AF107 AF115 AF123 AF131 AF139 AF147 AF155 AF163 AF171 AF179 AF187 AF195 AF203 AF211 AF219 AF227 AF235 AF243 AF251 AH27 AH35 AH43 AH51 AH59 AH67 AH75 AH83 AH91 AH99 AH107 AH115 AH123 AH131 AH139 AH147 AH155 AH163 AH171 AH179 AH187 AH195 AH203 AH211 AH219 AH227 AH235 AH243 AH251 AJ27 AJ35 AJ43 AJ51 AJ59 AJ67 AJ75 AJ83 AJ91 AJ99 AJ107 AJ115 AJ123 AJ131 AJ139 AJ147 AJ155 AJ163 AJ171 AJ179 AJ187 AJ195 AJ203 AJ211 AJ219 AJ227 AJ235 AJ243 AJ251 AL27 AL35 AL43 AL51 AL59 AL67 AL75 AL83 AL91 AL99 AL107 AL115 AL123 AL131 AL139 AL147 AL155 AL163 AL171 AL179 AL187 AL195 AL203 AL211 AL219 AL227 AL235 AL243 AL251 AN27 AN35 AN43 AN51 AN59 AN67 AN75 AN83 AN91 AN99 AN107 AN115 AN123 AN131 AN139 AN147 AN155 AN163 AN171 AN179 AN187 AN195 AN203 AN211 AN219 AN227 AN235 AN243 AN251 AP27 AP35 AP43 AP51 AP59 AP67 AP75 AP83 AP91 AP99 AP107 AP115 AP123 AP131 AP139 AP147 AP155 AP163 AP171 AP179 AP187 AP195 AP203 AP211 AP219 AP227 AP235 AP243 AP251 AR27 AR35 AR43 AR51 AR59 AR67 AR75 AR83 AR91 AR99 AR107 AR115 AR123 AR131 AR139 AR147 AR155 AR163 AR171 AR179 AR187 AR195 AR203 AR211 AR219 AR227 AR235 AR243 AR251 AT27 AT35 AT43 AT51 AT59 AT67 AT75 AT83 AT91 AT99 AT107 AT115 AT123 AT131 AT139 AT147 AT155 AT163 AT171 AT179 AT187 AT195 AT203 AT211 AT219 AT227 AT235 AT243 AT251 AV27 AV35 AV43 AV51 AV59 AV67 AV75 AV83 AV91 AV99 AV107 AV115 AV123 AV131 AV139 AV147 AV155 AV163 AV171 AV179 AV187 AV195 AV203 AV211 AV219 AV227 AV235 AV243 AV251 AX27 AX35 AX43 AX51 AX59 AX67 AX75 AX83 AX91 AX99 AX107 AX115 AX123 AX131 AX139 AX147 AX155 AX163 AX171 AX179 AX187 AX195 AX203 AX211 AX219 AX227 AX235 AX243 AX251 AZ27 AZ35 AZ43 AZ51 AZ59 AZ67 AZ75 AZ83 AZ91 AZ99 AZ107 AZ115 AZ123 AZ131 AZ139 AZ147 AZ155 AZ163 AZ171 AZ179 AZ187 AZ195 AZ203 AZ211 AZ219 AZ227 AZ235 AZ243 AZ251 BB27 BB35 BB43 BB51 BB59 BB67 BB75 BB83 BB91 BB99 BB107 BB115 BB123 BB131 BB139 BB147 BB155 BB163 BB171 BB179 BB187 BB195 BB203 BB211 BB219 BB227 BB235 BB243 BB251 BD27 BD35 BD43 BD51 BD59 BD67 BD75 BD83 BD91 BD99 BD107 BD115 BD123 BD131 BD139 BD147 BD155 BD163 BD171 BD179 BD187 BD195 BD203 BD211 BD219 BD227 BD235 BD243 BD251 BF27 BF35 BF43 BF51 BF59 BF67 BF75 BF83 BF91 BF99 BF107 BF115 BF123 BF131 BF139 BF147 BF155 BF163 BF171 BF179 BF187 BF195 BF203 BF211 BF219 BF227 BF235 BF243 BF251">
      <formula1>Anwesenheit</formula1>
    </dataValidation>
    <dataValidation type="list" allowBlank="1" showErrorMessage="1" errorTitle="Ergebnis" error="Bitte auswählen!_x000a_UN - im Unternehmen/Einrichtung_x000a_ZWE - bei Zuwendungsempfänger:in" sqref="F21 D21 H21 J21 L21 N21 P21 R21 T21 V21 X21 Z21 AB21 AD21 AF21 AH21 AJ21 AL21 AN21 AP21 AR21 AT21 AV21 AX21 AZ21 BB21 BD21 BF21 F29 F37 F45 F53 F61 F69 F77 F85 F93 F101 F109 F117 F125 F133 F141 F149 F157 F165 F173 F181 F189 F197 F205 F213 F221 F229 F237 F245 F253 D29 D37 D45 D53 D61 D69 D77 D85 D93 D101 D109 D117 D125 D133 D141 D149 D157 D165 D173 D181 D189 D197 D205 D213 D221 D229 D237 D245 D253 H29 H37 H45 H53 H61 H69 H77 H85 H93 H101 H109 H117 H125 H133 H141 H149 H157 H165 H173 H181 H189 H197 H205 H213 H221 H229 H237 H245 H253 J29 J37 J45 J53 J61 J69 J77 J85 J93 J101 J109 J117 J125 J133 J141 J149 J157 J165 J173 J181 J189 J197 J205 J213 J221 J229 J237 J245 J253 L29 L37 L45 L53 L61 L69 L77 L85 L93 L101 L109 L117 L125 L133 L141 L149 L157 L165 L173 L181 L189 L197 L205 L213 L221 L229 L237 L245 L253 N29 N37 N45 N53 N61 N69 N77 N85 N93 N101 N109 N117 N125 N133 N141 N149 N157 N165 N173 N181 N189 N197 N205 N213 N221 N229 N237 N245 N253 P29 P37 P45 P53 P61 P69 P77 P85 P93 P101 P109 P117 P125 P133 P141 P149 P157 P165 P173 P181 P189 P197 P205 P213 P221 P229 P237 P245 P253 R29 R37 R45 R53 R61 R69 R77 R85 R93 R101 R109 R117 R125 R133 R141 R149 R157 R165 R173 R181 R189 R197 R205 R213 R221 R229 R237 R245 R253 T29 T37 T45 T53 T61 T69 T77 T85 T93 T101 T109 T117 T125 T133 T141 T149 T157 T165 T173 T181 T189 T197 T205 T213 T221 T229 T237 T245 T253 V29 V37 V45 V53 V61 V69 V77 V85 V93 V101 V109 V117 V125 V133 V141 V149 V157 V165 V173 V181 V189 V197 V205 V213 V221 V229 V237 V245 V253 X29 X37 X45 X53 X61 X69 X77 X85 X93 X101 X109 X117 X125 X133 X141 X149 X157 X165 X173 X181 X189 X197 X205 X213 X221 X229 X237 X245 X253 Z29 Z37 Z45 Z53 Z61 Z69 Z77 Z85 Z93 Z101 Z109 Z117 Z125 Z133 Z141 Z149 Z157 Z165 Z173 Z181 Z189 Z197 Z205 Z213 Z221 Z229 Z237 Z245 Z253 AB29 AB37 AB45 AB53 AB61 AB69 AB77 AB85 AB93 AB101 AB109 AB117 AB125 AB133 AB141 AB149 AB157 AB165 AB173 AB181 AB189 AB197 AB205 AB213 AB221 AB229 AB237 AB245 AB253 AD29 AD37 AD45 AD53 AD61 AD69 AD77 AD85 AD93 AD101 AD109 AD117 AD125 AD133 AD141 AD149 AD157 AD165 AD173 AD181 AD189 AD197 AD205 AD213 AD221 AD229 AD237 AD245 AD253 AF29 AF37 AF45 AF53 AF61 AF69 AF77 AF85 AF93 AF101 AF109 AF117 AF125 AF133 AF141 AF149 AF157 AF165 AF173 AF181 AF189 AF197 AF205 AF213 AF221 AF229 AF237 AF245 AF253 AH29 AH37 AH45 AH53 AH61 AH69 AH77 AH85 AH93 AH101 AH109 AH117 AH125 AH133 AH141 AH149 AH157 AH165 AH173 AH181 AH189 AH197 AH205 AH213 AH221 AH229 AH237 AH245 AH253 AJ29 AJ37 AJ45 AJ53 AJ61 AJ69 AJ77 AJ85 AJ93 AJ101 AJ109 AJ117 AJ125 AJ133 AJ141 AJ149 AJ157 AJ165 AJ173 AJ181 AJ189 AJ197 AJ205 AJ213 AJ221 AJ229 AJ237 AJ245 AJ253 AL29 AL37 AL45 AL53 AL61 AL69 AL77 AL85 AL93 AL101 AL109 AL117 AL125 AL133 AL141 AL149 AL157 AL165 AL173 AL181 AL189 AL197 AL205 AL213 AL221 AL229 AL237 AL245 AL253 AN29 AN37 AN45 AN53 AN61 AN69 AN77 AN85 AN93 AN101 AN109 AN117 AN125 AN133 AN141 AN149 AN157 AN165 AN173 AN181 AN189 AN197 AN205 AN213 AN221 AN229 AN237 AN245 AN253 AP29 AP37 AP45 AP53 AP61 AP69 AP77 AP85 AP93 AP101 AP109 AP117 AP125 AP133 AP141 AP149 AP157 AP165 AP173 AP181 AP189 AP197 AP205 AP213 AP221 AP229 AP237 AP245 AP253 AR29 AR37 AR45 AR53 AR61 AR69 AR77 AR85 AR93 AR101 AR109 AR117 AR125 AR133 AR141 AR149 AR157 AR165 AR173 AR181 AR189 AR197 AR205 AR213 AR221 AR229 AR237 AR245 AR253 AT29 AT37 AT45 AT53 AT61 AT69 AT77 AT85 AT93 AT101 AT109 AT117 AT125 AT133 AT141 AT149 AT157 AT165 AT173 AT181 AT189 AT197 AT205 AT213 AT221 AT229 AT237 AT245 AT253 AV29 AV37 AV45 AV53 AV61 AV69 AV77 AV85 AV93 AV101 AV109 AV117 AV125 AV133 AV141 AV149 AV157 AV165 AV173 AV181 AV189 AV197 AV205 AV213 AV221 AV229 AV237 AV245 AV253 AX29 AX37 AX45 AX53 AX61 AX69 AX77 AX85 AX93 AX101 AX109 AX117 AX125 AX133 AX141 AX149 AX157 AX165 AX173 AX181 AX189 AX197 AX205 AX213 AX221 AX229 AX237 AX245 AX253 AZ29 AZ37 AZ45 AZ53 AZ61 AZ69 AZ77 AZ85 AZ93 AZ101 AZ109 AZ117 AZ125 AZ133 AZ141 AZ149 AZ157 AZ165 AZ173 AZ181 AZ189 AZ197 AZ205 AZ213 AZ221 AZ229 AZ237 AZ245 AZ253 BB29 BB37 BB45 BB53 BB61 BB69 BB77 BB85 BB93 BB101 BB109 BB117 BB125 BB133 BB141 BB149 BB157 BB165 BB173 BB181 BB189 BB197 BB205 BB213 BB221 BB229 BB237 BB245 BB253 BD29 BD37 BD45 BD53 BD61 BD69 BD77 BD85 BD93 BD101 BD109 BD117 BD125 BD133 BD141 BD149 BD157 BD165 BD173 BD181 BD189 BD197 BD205 BD213 BD221 BD229 BD237 BD245 BD253 BF29 BF37 BF45 BF53 BF61 BF69 BF77 BF85 BF93 BF101 BF109 BF117 BF125 BF133 BF141 BF149 BF157 BF165 BF173 BF181 BF189 BF197 BF205 BF213 BF221 BF229 BF237 BF245 BF253">
      <formula1>Auswahl_Maßnahmeort</formula1>
    </dataValidation>
    <dataValidation type="date" allowBlank="1" showErrorMessage="1" errorTitle="Ergebnis" error="Bitte ein gültiges Datum innerhalb des angegebenen Kurszeitraumes eintragen!" sqref="BF17 F17 H17 J17 L17 N17 P17 R17 T17 V17 X17 Z17 AB17 AD17 AF17 AH17 AJ17 AL17 AN17 AP17 AR17 AT17 AV17 AX17 AZ17 BB17 BD17 D17">
      <formula1>Kursbeginn_min</formula1>
      <formula2>Kursende_max</formula2>
    </dataValidation>
    <dataValidation type="whole" allowBlank="1" showErrorMessage="1" errorTitle="Anzahl Stunden" error="Bitte nur ganze Zahlen eingeben und die maximale Stundenanzahl pro Tag beachten!" sqref="D25 D33 D41 D49 D57 D65 D73 D81 D89 D97 D105 D113 D121 D129 D137 D145 D153 D161 D169 D177 D185 D193 D201 D209 D217 D225 D233 D241 D249 D257">
      <formula1>1</formula1>
      <formula2>CF$16</formula2>
    </dataValidation>
    <dataValidation type="whole" allowBlank="1" showErrorMessage="1" errorTitle="Anzahl Stunden" error="Bitte nur ganze Zahlen eingeben und die maximale Stundenanzahl pro Tag beachten!" sqref="F25 F33 F41 F49 F57 F65 F73 F81 F89 F97 F105 F113 F121 F129 F137 F145 F153 F161 F169 F177 F185 F193 F201 F209 F217 F225 F233 F241 F249 F257">
      <formula1>1</formula1>
      <formula2>CG$16</formula2>
    </dataValidation>
    <dataValidation type="whole" allowBlank="1" showErrorMessage="1" errorTitle="Anzahl Stunden" error="Bitte nur ganze Zahlen eingeben und die maximale Stundenanzahl pro Tag beachten!" sqref="J25 J33 J41 J49 J57 J65 J73 J81 J89 J97 J105 J113 J121 J129 J137 J145 J153 J161 J169 J177 J185 J193 J201 J209 J217 J225 J233 J241 J249 J257">
      <formula1>1</formula1>
      <formula2>CI$16</formula2>
    </dataValidation>
    <dataValidation type="whole" allowBlank="1" showErrorMessage="1" errorTitle="Anzahl Stunden" error="Bitte nur ganze Zahlen eingeben und die maximale Stundenanzahl pro Tag beachten!" sqref="H25 H33 H41 H49 H57 H65 H73 H81 H89 H97 H105 H113 H121 H129 H137 H145 H153 H161 H169 H177 H185 H193 H201 H209 H217 H225 H233 H241 H249 H257">
      <formula1>1</formula1>
      <formula2>CH$16</formula2>
    </dataValidation>
    <dataValidation type="whole" allowBlank="1" showErrorMessage="1" errorTitle="Anzahl Stunden" error="Bitte nur ganze Zahlen eingeben und die maximale Stundenanzahl pro Tag beachten!" sqref="L25 L33 L41 L49 L57 L65 L73 L81 L89 L97 L105 L113 L121 L129 L137 L145 L153 L161 L169 L177 L185 L193 L201 L209 L217 L225 L233 L241 L249 L257">
      <formula1>1</formula1>
      <formula2>CJ$16</formula2>
    </dataValidation>
    <dataValidation type="whole" allowBlank="1" showErrorMessage="1" errorTitle="Anzahl Stunden" error="Bitte nur ganze Zahlen eingeben und die maximale Stundenanzahl pro Tag beachten!" sqref="N25 N33 N41 N49 N57 N65 N73 N81 N89 N97 N105 N113 N121 N129 N137 N145 N153 N161 N169 N177 N185 N193 N201 N209 N217 N225 N233 N241 N249 N257">
      <formula1>1</formula1>
      <formula2>CK$16</formula2>
    </dataValidation>
    <dataValidation type="whole" allowBlank="1" showErrorMessage="1" errorTitle="Anzahl Stunden" error="Bitte nur ganze Zahlen eingeben und die maximale Stundenanzahl pro Tag beachten!" sqref="P25 P33 P41 P49 P57 P65 P73 P81 P89 P97 P105 P113 P121 P129 P137 P145 P153 P161 P169 P177 P185 P193 P201 P209 P217 P225 P233 P241 P249 P257">
      <formula1>1</formula1>
      <formula2>CL$16</formula2>
    </dataValidation>
    <dataValidation type="whole" allowBlank="1" showErrorMessage="1" errorTitle="Anzahl Stunden" error="Bitte nur ganze Zahlen eingeben und die maximale Stundenanzahl pro Tag beachten!" sqref="R25 R33 R41 R49 R57 R65 R73 R81 R89 R97 R105 R113 R121 R129 R137 R145 R153 R161 R169 R177 R185 R193 R201 R209 R217 R225 R233 R241 R249 R257">
      <formula1>1</formula1>
      <formula2>CM$16</formula2>
    </dataValidation>
    <dataValidation type="whole" allowBlank="1" showErrorMessage="1" errorTitle="Anzahl Stunden" error="Bitte nur ganze Zahlen eingeben und die maximale Stundenanzahl pro Tag beachten!" sqref="T25 T33 T41 T49 T57 T65 T73 T81 T89 T97 T105 T113 T121 T129 T137 T145 T153 T161 T169 T177 T185 T193 T201 T209 T217 T225 T233 T241 T249 T257">
      <formula1>1</formula1>
      <formula2>CN$16</formula2>
    </dataValidation>
    <dataValidation type="whole" allowBlank="1" showErrorMessage="1" errorTitle="Anzahl Stunden" error="Bitte nur ganze Zahlen eingeben und die maximale Stundenanzahl pro Tag beachten!" sqref="V25 V33 V41 V49 V57 V65 V73 V81 V89 V97 V105 V113 V121 V129 V137 V145 V153 V161 V169 V177 V185 V193 V201 V209 V217 V225 V233 V241 V249 V257">
      <formula1>1</formula1>
      <formula2>CO$16</formula2>
    </dataValidation>
    <dataValidation type="whole" allowBlank="1" showErrorMessage="1" errorTitle="Anzahl Stunden" error="Bitte nur ganze Zahlen eingeben und die maximale Stundenanzahl pro Tag beachten!" sqref="X25 X33 X41 X49 X57 X65 X73 X81 X89 X97 X105 X113 X121 X129 X137 X145 X153 X161 X169 X177 X185 X193 X201 X209 X217 X225 X233 X241 X249 X257">
      <formula1>1</formula1>
      <formula2>CP$16</formula2>
    </dataValidation>
    <dataValidation type="whole" allowBlank="1" showErrorMessage="1" errorTitle="Anzahl Stunden" error="Bitte nur ganze Zahlen eingeben und die maximale Stundenanzahl pro Tag beachten!" sqref="Z25 Z33 Z41 Z49 Z57 Z65 Z73 Z81 Z89 Z97 Z105 Z113 Z121 Z129 Z137 Z145 Z153 Z161 Z169 Z177 Z185 Z193 Z201 Z209 Z217 Z225 Z233 Z241 Z249 Z257">
      <formula1>1</formula1>
      <formula2>CQ$16</formula2>
    </dataValidation>
    <dataValidation type="whole" allowBlank="1" showErrorMessage="1" errorTitle="Anzahl Stunden" error="Bitte nur ganze Zahlen eingeben und die maximale Stundenanzahl pro Tag beachten!" sqref="AB25 AB33 AB41 AB49 AB57 AB65 AB73 AB81 AB89 AB97 AB105 AB113 AB121 AB129 AB137 AB145 AB153 AB161 AB169 AB177 AB185 AB193 AB201 AB209 AB217 AB225 AB233 AB241 AB249 AB257">
      <formula1>1</formula1>
      <formula2>CR$16</formula2>
    </dataValidation>
    <dataValidation type="whole" allowBlank="1" showErrorMessage="1" errorTitle="Anzahl Stunden" error="Bitte nur ganze Zahlen eingeben und die maximale Stundenanzahl pro Tag beachten!" sqref="AD25 AD33 AD41 AD49 AD57 AD65 AD73 AD81 AD89 AD97 AD105 AD113 AD121 AD129 AD137 AD145 AD153 AD161 AD169 AD177 AD185 AD193 AD201 AD209 AD217 AD225 AD233 AD241 AD249 AD257">
      <formula1>1</formula1>
      <formula2>CS$16</formula2>
    </dataValidation>
    <dataValidation type="whole" allowBlank="1" showErrorMessage="1" errorTitle="Anzahl Stunden" error="Bitte nur ganze Zahlen eingeben und die maximale Stundenanzahl pro Tag beachten!" sqref="AF25 AF33 AF41 AF49 AF57 AF65 AF73 AF81 AF89 AF97 AF105 AF113 AF121 AF129 AF137 AF145 AF153 AF161 AF169 AF177 AF185 AF193 AF201 AF209 AF217 AF225 AF233 AF241 AF249 AF257">
      <formula1>1</formula1>
      <formula2>CT$16</formula2>
    </dataValidation>
    <dataValidation type="whole" allowBlank="1" showErrorMessage="1" errorTitle="Anzahl Stunden" error="Bitte nur ganze Zahlen eingeben und die maximale Stundenanzahl pro Tag beachten!" sqref="AH25 AH33 AH41 AH49 AH57 AH65 AH73 AH81 AH89 AH97 AH105 AH113 AH121 AH129 AH137 AH145 AH153 AH161 AH169 AH177 AH185 AH193 AH201 AH209 AH217 AH225 AH233 AH241 AH249 AH257">
      <formula1>1</formula1>
      <formula2>CU$16</formula2>
    </dataValidation>
    <dataValidation type="whole" allowBlank="1" showErrorMessage="1" errorTitle="Anzahl Stunden" error="Bitte nur ganze Zahlen eingeben und die maximale Stundenanzahl pro Tag beachten!" sqref="AJ25 AJ33 AJ41 AJ49 AJ57 AJ65 AJ73 AJ81 AJ89 AJ97 AJ105 AJ113 AJ121 AJ129 AJ137 AJ145 AJ153 AJ161 AJ169 AJ177 AJ185 AJ193 AJ201 AJ209 AJ217 AJ225 AJ233 AJ241 AJ249 AJ257">
      <formula1>1</formula1>
      <formula2>CV$16</formula2>
    </dataValidation>
    <dataValidation type="whole" allowBlank="1" showErrorMessage="1" errorTitle="Anzahl Stunden" error="Bitte nur ganze Zahlen eingeben und die maximale Stundenanzahl pro Tag beachten!" sqref="AL25 AL33 AL41 AL49 AL57 AL65 AL73 AL81 AL89 AL97 AL105 AL113 AL121 AL129 AL137 AL145 AL153 AL161 AL169 AL177 AL185 AL193 AL201 AL209 AL217 AL225 AL233 AL241 AL249 AL257">
      <formula1>1</formula1>
      <formula2>CW$16</formula2>
    </dataValidation>
    <dataValidation type="whole" allowBlank="1" showErrorMessage="1" errorTitle="Anzahl Stunden" error="Bitte nur ganze Zahlen eingeben und die maximale Stundenanzahl pro Tag beachten!" sqref="AN25 AN33 AN41 AN49 AN57 AN65 AN73 AN81 AN89 AN97 AN105 AN113 AN121 AN129 AN137 AN145 AN153 AN161 AN169 AN177 AN185 AN193 AN201 AN209 AN217 AN225 AN233 AN241 AN249 AN257">
      <formula1>1</formula1>
      <formula2>CX$16</formula2>
    </dataValidation>
    <dataValidation type="whole" allowBlank="1" showErrorMessage="1" errorTitle="Anzahl Stunden" error="Bitte nur ganze Zahlen eingeben und die maximale Stundenanzahl pro Tag beachten!" sqref="AP25 AP33 AP41 AP49 AP57 AP65 AP73 AP81 AP89 AP97 AP105 AP113 AP121 AP129 AP137 AP145 AP153 AP161 AP169 AP177 AP185 AP193 AP201 AP209 AP217 AP225 AP233 AP241 AP249 AP257">
      <formula1>1</formula1>
      <formula2>CY$16</formula2>
    </dataValidation>
    <dataValidation type="whole" allowBlank="1" showErrorMessage="1" errorTitle="Anzahl Stunden" error="Bitte nur ganze Zahlen eingeben und die maximale Stundenanzahl pro Tag beachten!" sqref="AR25 AR33 AR41 AR49 AR57 AR65 AR73 AR81 AR89 AR97 AR105 AR113 AR121 AR129 AR137 AR145 AR153 AR161 AR169 AR177 AR185 AR193 AR201 AR209 AR217 AR225 AR233 AR241 AR249 AR257">
      <formula1>1</formula1>
      <formula2>CZ$16</formula2>
    </dataValidation>
    <dataValidation type="whole" allowBlank="1" showErrorMessage="1" errorTitle="Anzahl Stunden" error="Bitte nur ganze Zahlen eingeben und die maximale Stundenanzahl pro Tag beachten!" sqref="AT25 AT33 AT41 AT49 AT57 AT65 AT73 AT81 AT89 AT97 AT105 AT113 AT121 AT129 AT137 AT145 AT153 AT161 AT169 AT177 AT185 AT193 AT201 AT209 AT217 AT225 AT233 AT241 AT249 AT257">
      <formula1>1</formula1>
      <formula2>DA$16</formula2>
    </dataValidation>
    <dataValidation type="whole" allowBlank="1" showErrorMessage="1" errorTitle="Anzahl Stunden" error="Bitte nur ganze Zahlen eingeben und die maximale Stundenanzahl pro Tag beachten!" sqref="AV25 AV33 AV41 AV49 AV57 AV65 AV73 AV81 AV89 AV97 AV105 AV113 AV121 AV129 AV137 AV145 AV153 AV161 AV169 AV177 AV185 AV193 AV201 AV209 AV217 AV225 AV233 AV241 AV249 AV257">
      <formula1>1</formula1>
      <formula2>DB$16</formula2>
    </dataValidation>
    <dataValidation type="whole" allowBlank="1" showErrorMessage="1" errorTitle="Anzahl Stunden" error="Bitte nur ganze Zahlen eingeben und die maximale Stundenanzahl pro Tag beachten!" sqref="AX25 AX33 AX41 AX49 AX57 AX65 AX73 AX81 AX89 AX97 AX105 AX113 AX121 AX129 AX137 AX145 AX153 AX161 AX169 AX177 AX185 AX193 AX201 AX209 AX217 AX225 AX233 AX241 AX249 AX257">
      <formula1>1</formula1>
      <formula2>DC$16</formula2>
    </dataValidation>
    <dataValidation type="whole" allowBlank="1" showErrorMessage="1" errorTitle="Anzahl Stunden" error="Bitte nur ganze Zahlen eingeben und die maximale Stundenanzahl pro Tag beachten!" sqref="AZ25 AZ33 AZ41 AZ49 AZ57 AZ65 AZ73 AZ81 AZ89 AZ97 AZ105 AZ113 AZ121 AZ129 AZ137 AZ145 AZ153 AZ161 AZ169 AZ177 AZ185 AZ193 AZ201 AZ209 AZ217 AZ225 AZ233 AZ241 AZ249 AZ257">
      <formula1>1</formula1>
      <formula2>DD$16</formula2>
    </dataValidation>
    <dataValidation type="whole" allowBlank="1" showErrorMessage="1" errorTitle="Anzahl Stunden" error="Bitte nur ganze Zahlen eingeben und die maximale Stundenanzahl pro Tag beachten!" sqref="BB25 BB33 BB41 BB49 BB57 BB65 BB73 BB81 BB89 BB97 BB105 BB113 BB121 BB129 BB137 BB145 BB153 BB161 BB169 BB177 BB185 BB193 BB201 BB209 BB217 BB225 BB233 BB241 BB249 BB257">
      <formula1>1</formula1>
      <formula2>DE$16</formula2>
    </dataValidation>
    <dataValidation type="whole" allowBlank="1" showErrorMessage="1" errorTitle="Anzahl Stunden" error="Bitte nur ganze Zahlen eingeben und die maximale Stundenanzahl pro Tag beachten!" sqref="BD25 BD33 BD41 BD49 BD57 BD65 BD73 BD81 BD89 BD97 BD105 BD113 BD121 BD129 BD137 BD145 BD153 BD161 BD169 BD177 BD185 BD193 BD201 BD209 BD217 BD225 BD233 BD241 BD249 BD257">
      <formula1>1</formula1>
      <formula2>DF$16</formula2>
    </dataValidation>
    <dataValidation type="whole" allowBlank="1" showErrorMessage="1" errorTitle="Anzahl Stunden" error="Bitte nur ganze Zahlen eingeben und die maximale Stundenanzahl pro Tag beachten!" sqref="BF25 BF33 BF41 BF49 BF57 BF65 BF73 BF81 BF89 BF97 BF105 BF113 BF121 BF129 BF137 BF145 BF153 BF161 BF169 BF177 BF185 BF193 BF201 BF209 BF217 BF225 BF233 BF241 BF249 BF257">
      <formula1>1</formula1>
      <formula2>DG$16</formula2>
    </dataValidation>
  </dataValidations>
  <printOptions horizontalCentered="1"/>
  <pageMargins left="0.19685039370078741" right="0.19685039370078741" top="0.59055118110236227" bottom="0.59055118110236227" header="0.19685039370078741" footer="0.19685039370078741"/>
  <pageSetup paperSize="9" scale="56" fitToHeight="0" orientation="landscape" r:id="rId1"/>
  <headerFooter>
    <oddFooter>&amp;L&amp;9_______________________________________________________________________________________________________
Datum, Unterschrift Schulleitung                               Datum, rechtsverbindliche Unterschrift/en Zuwendungsempfänger:in&amp;C
&amp;9Seite &amp;P von &amp;N</oddFooter>
  </headerFooter>
  <rowBreaks count="4" manualBreakCount="4">
    <brk id="74" max="63" man="1"/>
    <brk id="129" max="63" man="1"/>
    <brk id="186" max="63" man="1"/>
    <brk id="242" max="6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79998168889431442"/>
    <pageSetUpPr fitToPage="1"/>
  </sheetPr>
  <dimension ref="A1:F217"/>
  <sheetViews>
    <sheetView showGridLines="0" zoomScaleNormal="100" workbookViewId="0">
      <selection activeCell="B18" sqref="B18"/>
    </sheetView>
  </sheetViews>
  <sheetFormatPr baseColWidth="10" defaultColWidth="11.453125" defaultRowHeight="11.5" x14ac:dyDescent="0.25"/>
  <cols>
    <col min="1" max="1" width="5.54296875" style="7" customWidth="1"/>
    <col min="2" max="2" width="27.453125" style="7" customWidth="1"/>
    <col min="3" max="4" width="10.54296875" style="7" customWidth="1"/>
    <col min="5" max="5" width="40.54296875" style="7" customWidth="1"/>
    <col min="6" max="6" width="11.453125" style="7" hidden="1" customWidth="1"/>
    <col min="7" max="16384" width="11.453125" style="7"/>
  </cols>
  <sheetData>
    <row r="1" spans="1:6" ht="15" customHeight="1" x14ac:dyDescent="0.25">
      <c r="F1" s="142" t="str">
        <f>"$A$1:$E$"&amp;MAX(A:A)+ROW(F17)</f>
        <v>$A$1:$E$17</v>
      </c>
    </row>
    <row r="2" spans="1:6" ht="15" customHeight="1" x14ac:dyDescent="0.25">
      <c r="F2" s="156"/>
    </row>
    <row r="3" spans="1:6" ht="15" customHeight="1" x14ac:dyDescent="0.25">
      <c r="F3" s="156"/>
    </row>
    <row r="4" spans="1:6" ht="15" customHeight="1" x14ac:dyDescent="0.25">
      <c r="F4" s="156"/>
    </row>
    <row r="5" spans="1:6" s="11" customFormat="1" ht="15" customHeight="1" x14ac:dyDescent="0.25">
      <c r="A5" s="21" t="str">
        <f>Änderungsdoku!$A$2</f>
        <v xml:space="preserve">Anwesenheitsliste | Schüler:innen mit Schwerbehinderung oder Gleichstellung </v>
      </c>
      <c r="C5" s="15"/>
      <c r="D5" s="15"/>
      <c r="E5" s="15"/>
      <c r="F5" s="157"/>
    </row>
    <row r="6" spans="1:6" s="11" customFormat="1" ht="15" customHeight="1" x14ac:dyDescent="0.25">
      <c r="A6" s="21" t="str">
        <f>Änderungsdoku!$A$3</f>
        <v>Schulförderung - Berufliche Orientierung - Praxiserfahrungen (SUBOT-S)</v>
      </c>
      <c r="C6" s="15"/>
      <c r="D6" s="15"/>
      <c r="E6" s="15"/>
      <c r="F6" s="157"/>
    </row>
    <row r="7" spans="1:6" s="11" customFormat="1" ht="15" customHeight="1" x14ac:dyDescent="0.25">
      <c r="A7" s="14" t="str">
        <f>CONCATENATE("Formularversion: ",LOOKUP(2,1/(Änderungsdoku!$A$1:$A$999&lt;&gt;""),Änderungsdoku!A:A)," vom ",TEXT(VLOOKUP(LOOKUP(2,1/(Änderungsdoku!$A$1:$A$999&lt;&gt;""),Änderungsdoku!A:A),Änderungsdoku!$A$1:$B$999,2,FALSE),"TT.MM.JJ"),Änderungsdoku!$A$4)</f>
        <v>Formularversion: V 2.4 vom 05.01.24 - öffentlich -</v>
      </c>
      <c r="F7" s="157"/>
    </row>
    <row r="8" spans="1:6" s="11" customFormat="1" ht="12" customHeight="1" x14ac:dyDescent="0.25">
      <c r="B8" s="12"/>
      <c r="C8" s="12"/>
      <c r="D8" s="12"/>
      <c r="E8" s="12"/>
      <c r="F8" s="157"/>
    </row>
    <row r="9" spans="1:6" s="11" customFormat="1" ht="18" customHeight="1" x14ac:dyDescent="0.25">
      <c r="A9" s="21" t="s">
        <v>78</v>
      </c>
      <c r="B9" s="12"/>
      <c r="C9" s="12"/>
      <c r="D9" s="12"/>
      <c r="E9" s="12"/>
      <c r="F9" s="157"/>
    </row>
    <row r="10" spans="1:6" s="11" customFormat="1" ht="5.15" customHeight="1" x14ac:dyDescent="0.25">
      <c r="B10" s="12"/>
      <c r="C10" s="12"/>
      <c r="D10" s="12"/>
      <c r="E10" s="12"/>
      <c r="F10" s="157"/>
    </row>
    <row r="11" spans="1:6" s="11" customFormat="1" ht="5.15" customHeight="1" x14ac:dyDescent="0.25">
      <c r="A11" s="67"/>
      <c r="B11" s="46"/>
      <c r="C11" s="46"/>
      <c r="D11" s="46"/>
      <c r="E11" s="47"/>
      <c r="F11" s="157"/>
    </row>
    <row r="12" spans="1:6" s="11" customFormat="1" ht="15" customHeight="1" x14ac:dyDescent="0.25">
      <c r="A12" s="69" t="str">
        <f>Anwesenheitsliste!A6</f>
        <v>Aktenzeichen: ________________</v>
      </c>
      <c r="B12" s="51"/>
      <c r="C12" s="51"/>
      <c r="D12" s="51"/>
      <c r="E12" s="50"/>
      <c r="F12" s="157"/>
    </row>
    <row r="13" spans="1:6" s="11" customFormat="1" ht="15" customHeight="1" x14ac:dyDescent="0.25">
      <c r="A13" s="69" t="str">
        <f>Anwesenheitsliste!A8</f>
        <v>Abrechnung für Haushaltsjahr: ____</v>
      </c>
      <c r="B13" s="51"/>
      <c r="C13" s="51"/>
      <c r="D13" s="51"/>
      <c r="E13" s="50"/>
      <c r="F13" s="157"/>
    </row>
    <row r="14" spans="1:6" ht="5.15" customHeight="1" x14ac:dyDescent="0.25">
      <c r="A14" s="151"/>
      <c r="B14" s="59"/>
      <c r="C14" s="59"/>
      <c r="D14" s="59"/>
      <c r="E14" s="60"/>
      <c r="F14" s="156"/>
    </row>
    <row r="15" spans="1:6" ht="5.15" customHeight="1" x14ac:dyDescent="0.25">
      <c r="F15" s="156"/>
    </row>
    <row r="16" spans="1:6" ht="15" customHeight="1" x14ac:dyDescent="0.2">
      <c r="A16" s="152" t="s">
        <v>59</v>
      </c>
      <c r="B16" s="154" t="s">
        <v>57</v>
      </c>
      <c r="C16" s="154" t="s">
        <v>79</v>
      </c>
      <c r="D16" s="154" t="s">
        <v>81</v>
      </c>
      <c r="E16" s="154" t="s">
        <v>82</v>
      </c>
      <c r="F16" s="156"/>
    </row>
    <row r="17" spans="1:6" ht="15" customHeight="1" x14ac:dyDescent="0.25">
      <c r="A17" s="153" t="s">
        <v>60</v>
      </c>
      <c r="B17" s="155" t="s">
        <v>58</v>
      </c>
      <c r="C17" s="155" t="s">
        <v>80</v>
      </c>
      <c r="D17" s="155"/>
      <c r="E17" s="155"/>
      <c r="F17" s="156"/>
    </row>
    <row r="18" spans="1:6" ht="17.5" x14ac:dyDescent="0.25">
      <c r="A18" s="159" t="str">
        <f>IF(B18&lt;&gt;"",ROW()-ROW($A$17),"")</f>
        <v/>
      </c>
      <c r="B18" s="158"/>
      <c r="C18" s="160" t="str">
        <f>IF(B18&lt;&gt;"",Deckblatt!$C$23,"")</f>
        <v/>
      </c>
      <c r="D18" s="160" t="str">
        <f>IF(B18&lt;&gt;"",Deckblatt!$K$25,"")</f>
        <v/>
      </c>
      <c r="E18" s="161"/>
      <c r="F18" s="156"/>
    </row>
    <row r="19" spans="1:6" ht="17.5" x14ac:dyDescent="0.25">
      <c r="A19" s="159" t="str">
        <f t="shared" ref="A19:A82" si="0">IF(B19&lt;&gt;"",ROW()-ROW($A$17),"")</f>
        <v/>
      </c>
      <c r="B19" s="158"/>
      <c r="C19" s="160" t="str">
        <f>IF(B19&lt;&gt;"",Deckblatt!$C$23,"")</f>
        <v/>
      </c>
      <c r="D19" s="160" t="str">
        <f>IF(B19&lt;&gt;"",Deckblatt!$K$25,"")</f>
        <v/>
      </c>
      <c r="E19" s="161"/>
      <c r="F19" s="156"/>
    </row>
    <row r="20" spans="1:6" ht="17.5" x14ac:dyDescent="0.25">
      <c r="A20" s="159" t="str">
        <f t="shared" si="0"/>
        <v/>
      </c>
      <c r="B20" s="158"/>
      <c r="C20" s="160" t="str">
        <f>IF(B20&lt;&gt;"",Deckblatt!$C$23,"")</f>
        <v/>
      </c>
      <c r="D20" s="160" t="str">
        <f>IF(B20&lt;&gt;"",Deckblatt!$K$25,"")</f>
        <v/>
      </c>
      <c r="E20" s="161"/>
      <c r="F20" s="156"/>
    </row>
    <row r="21" spans="1:6" ht="17.5" x14ac:dyDescent="0.25">
      <c r="A21" s="159" t="str">
        <f t="shared" si="0"/>
        <v/>
      </c>
      <c r="B21" s="158"/>
      <c r="C21" s="160" t="str">
        <f>IF(B21&lt;&gt;"",Deckblatt!$C$23,"")</f>
        <v/>
      </c>
      <c r="D21" s="160" t="str">
        <f>IF(B21&lt;&gt;"",Deckblatt!$K$25,"")</f>
        <v/>
      </c>
      <c r="E21" s="161"/>
      <c r="F21" s="156"/>
    </row>
    <row r="22" spans="1:6" ht="17.5" x14ac:dyDescent="0.25">
      <c r="A22" s="159" t="str">
        <f t="shared" si="0"/>
        <v/>
      </c>
      <c r="B22" s="158"/>
      <c r="C22" s="160" t="str">
        <f>IF(B22&lt;&gt;"",Deckblatt!$C$23,"")</f>
        <v/>
      </c>
      <c r="D22" s="160" t="str">
        <f>IF(B22&lt;&gt;"",Deckblatt!$K$25,"")</f>
        <v/>
      </c>
      <c r="E22" s="161"/>
      <c r="F22" s="156"/>
    </row>
    <row r="23" spans="1:6" ht="17.5" x14ac:dyDescent="0.25">
      <c r="A23" s="159" t="str">
        <f t="shared" si="0"/>
        <v/>
      </c>
      <c r="B23" s="158"/>
      <c r="C23" s="160" t="str">
        <f>IF(B23&lt;&gt;"",Deckblatt!$C$23,"")</f>
        <v/>
      </c>
      <c r="D23" s="160" t="str">
        <f>IF(B23&lt;&gt;"",Deckblatt!$K$25,"")</f>
        <v/>
      </c>
      <c r="E23" s="161"/>
      <c r="F23" s="156"/>
    </row>
    <row r="24" spans="1:6" ht="17.5" x14ac:dyDescent="0.25">
      <c r="A24" s="159" t="str">
        <f t="shared" si="0"/>
        <v/>
      </c>
      <c r="B24" s="158"/>
      <c r="C24" s="160" t="str">
        <f>IF(B24&lt;&gt;"",Deckblatt!$C$23,"")</f>
        <v/>
      </c>
      <c r="D24" s="160" t="str">
        <f>IF(B24&lt;&gt;"",Deckblatt!$K$25,"")</f>
        <v/>
      </c>
      <c r="E24" s="161"/>
      <c r="F24" s="156"/>
    </row>
    <row r="25" spans="1:6" ht="17.5" x14ac:dyDescent="0.25">
      <c r="A25" s="159" t="str">
        <f t="shared" si="0"/>
        <v/>
      </c>
      <c r="B25" s="158"/>
      <c r="C25" s="160" t="str">
        <f>IF(B25&lt;&gt;"",Deckblatt!$C$23,"")</f>
        <v/>
      </c>
      <c r="D25" s="160" t="str">
        <f>IF(B25&lt;&gt;"",Deckblatt!$K$25,"")</f>
        <v/>
      </c>
      <c r="E25" s="161"/>
      <c r="F25" s="156"/>
    </row>
    <row r="26" spans="1:6" ht="17.5" x14ac:dyDescent="0.25">
      <c r="A26" s="159" t="str">
        <f t="shared" si="0"/>
        <v/>
      </c>
      <c r="B26" s="158"/>
      <c r="C26" s="160" t="str">
        <f>IF(B26&lt;&gt;"",Deckblatt!$C$23,"")</f>
        <v/>
      </c>
      <c r="D26" s="160" t="str">
        <f>IF(B26&lt;&gt;"",Deckblatt!$K$25,"")</f>
        <v/>
      </c>
      <c r="E26" s="161"/>
      <c r="F26" s="156"/>
    </row>
    <row r="27" spans="1:6" ht="17.5" x14ac:dyDescent="0.25">
      <c r="A27" s="159" t="str">
        <f t="shared" si="0"/>
        <v/>
      </c>
      <c r="B27" s="158"/>
      <c r="C27" s="160" t="str">
        <f>IF(B27&lt;&gt;"",Deckblatt!$C$23,"")</f>
        <v/>
      </c>
      <c r="D27" s="160" t="str">
        <f>IF(B27&lt;&gt;"",Deckblatt!$K$25,"")</f>
        <v/>
      </c>
      <c r="E27" s="161"/>
      <c r="F27" s="156"/>
    </row>
    <row r="28" spans="1:6" ht="17.5" x14ac:dyDescent="0.25">
      <c r="A28" s="159" t="str">
        <f t="shared" si="0"/>
        <v/>
      </c>
      <c r="B28" s="158"/>
      <c r="C28" s="160" t="str">
        <f>IF(B28&lt;&gt;"",Deckblatt!$C$23,"")</f>
        <v/>
      </c>
      <c r="D28" s="160" t="str">
        <f>IF(B28&lt;&gt;"",Deckblatt!$K$25,"")</f>
        <v/>
      </c>
      <c r="E28" s="161"/>
      <c r="F28" s="156"/>
    </row>
    <row r="29" spans="1:6" ht="17.5" x14ac:dyDescent="0.25">
      <c r="A29" s="159" t="str">
        <f t="shared" si="0"/>
        <v/>
      </c>
      <c r="B29" s="158"/>
      <c r="C29" s="160" t="str">
        <f>IF(B29&lt;&gt;"",Deckblatt!$C$23,"")</f>
        <v/>
      </c>
      <c r="D29" s="160" t="str">
        <f>IF(B29&lt;&gt;"",Deckblatt!$K$25,"")</f>
        <v/>
      </c>
      <c r="E29" s="161"/>
      <c r="F29" s="156"/>
    </row>
    <row r="30" spans="1:6" ht="17.5" x14ac:dyDescent="0.25">
      <c r="A30" s="159" t="str">
        <f t="shared" si="0"/>
        <v/>
      </c>
      <c r="B30" s="158"/>
      <c r="C30" s="160" t="str">
        <f>IF(B30&lt;&gt;"",Deckblatt!$C$23,"")</f>
        <v/>
      </c>
      <c r="D30" s="160" t="str">
        <f>IF(B30&lt;&gt;"",Deckblatt!$K$25,"")</f>
        <v/>
      </c>
      <c r="E30" s="161"/>
      <c r="F30" s="156"/>
    </row>
    <row r="31" spans="1:6" ht="17.5" x14ac:dyDescent="0.25">
      <c r="A31" s="159" t="str">
        <f t="shared" si="0"/>
        <v/>
      </c>
      <c r="B31" s="158"/>
      <c r="C31" s="160" t="str">
        <f>IF(B31&lt;&gt;"",Deckblatt!$C$23,"")</f>
        <v/>
      </c>
      <c r="D31" s="160" t="str">
        <f>IF(B31&lt;&gt;"",Deckblatt!$K$25,"")</f>
        <v/>
      </c>
      <c r="E31" s="161"/>
      <c r="F31" s="156"/>
    </row>
    <row r="32" spans="1:6" ht="17.5" x14ac:dyDescent="0.25">
      <c r="A32" s="159" t="str">
        <f t="shared" si="0"/>
        <v/>
      </c>
      <c r="B32" s="158"/>
      <c r="C32" s="160" t="str">
        <f>IF(B32&lt;&gt;"",Deckblatt!$C$23,"")</f>
        <v/>
      </c>
      <c r="D32" s="160" t="str">
        <f>IF(B32&lt;&gt;"",Deckblatt!$K$25,"")</f>
        <v/>
      </c>
      <c r="E32" s="161"/>
      <c r="F32" s="156"/>
    </row>
    <row r="33" spans="1:6" ht="17.5" x14ac:dyDescent="0.25">
      <c r="A33" s="159" t="str">
        <f t="shared" si="0"/>
        <v/>
      </c>
      <c r="B33" s="158"/>
      <c r="C33" s="160" t="str">
        <f>IF(B33&lt;&gt;"",Deckblatt!$C$23,"")</f>
        <v/>
      </c>
      <c r="D33" s="160" t="str">
        <f>IF(B33&lt;&gt;"",Deckblatt!$K$25,"")</f>
        <v/>
      </c>
      <c r="E33" s="161"/>
      <c r="F33" s="156"/>
    </row>
    <row r="34" spans="1:6" ht="17.5" x14ac:dyDescent="0.25">
      <c r="A34" s="159" t="str">
        <f t="shared" si="0"/>
        <v/>
      </c>
      <c r="B34" s="158"/>
      <c r="C34" s="160" t="str">
        <f>IF(B34&lt;&gt;"",Deckblatt!$C$23,"")</f>
        <v/>
      </c>
      <c r="D34" s="160" t="str">
        <f>IF(B34&lt;&gt;"",Deckblatt!$K$25,"")</f>
        <v/>
      </c>
      <c r="E34" s="161"/>
      <c r="F34" s="156"/>
    </row>
    <row r="35" spans="1:6" ht="17.5" x14ac:dyDescent="0.25">
      <c r="A35" s="159" t="str">
        <f t="shared" si="0"/>
        <v/>
      </c>
      <c r="B35" s="158"/>
      <c r="C35" s="160" t="str">
        <f>IF(B35&lt;&gt;"",Deckblatt!$C$23,"")</f>
        <v/>
      </c>
      <c r="D35" s="160" t="str">
        <f>IF(B35&lt;&gt;"",Deckblatt!$K$25,"")</f>
        <v/>
      </c>
      <c r="E35" s="161"/>
      <c r="F35" s="156"/>
    </row>
    <row r="36" spans="1:6" ht="17.5" x14ac:dyDescent="0.25">
      <c r="A36" s="159" t="str">
        <f t="shared" si="0"/>
        <v/>
      </c>
      <c r="B36" s="158"/>
      <c r="C36" s="160" t="str">
        <f>IF(B36&lt;&gt;"",Deckblatt!$C$23,"")</f>
        <v/>
      </c>
      <c r="D36" s="160" t="str">
        <f>IF(B36&lt;&gt;"",Deckblatt!$K$25,"")</f>
        <v/>
      </c>
      <c r="E36" s="161"/>
      <c r="F36" s="156"/>
    </row>
    <row r="37" spans="1:6" ht="17.5" x14ac:dyDescent="0.25">
      <c r="A37" s="159" t="str">
        <f t="shared" si="0"/>
        <v/>
      </c>
      <c r="B37" s="158"/>
      <c r="C37" s="160" t="str">
        <f>IF(B37&lt;&gt;"",Deckblatt!$C$23,"")</f>
        <v/>
      </c>
      <c r="D37" s="160" t="str">
        <f>IF(B37&lt;&gt;"",Deckblatt!$K$25,"")</f>
        <v/>
      </c>
      <c r="E37" s="161"/>
      <c r="F37" s="156"/>
    </row>
    <row r="38" spans="1:6" ht="17.5" x14ac:dyDescent="0.25">
      <c r="A38" s="159" t="str">
        <f t="shared" si="0"/>
        <v/>
      </c>
      <c r="B38" s="158"/>
      <c r="C38" s="160" t="str">
        <f>IF(B38&lt;&gt;"",Deckblatt!$C$23,"")</f>
        <v/>
      </c>
      <c r="D38" s="160" t="str">
        <f>IF(B38&lt;&gt;"",Deckblatt!$K$25,"")</f>
        <v/>
      </c>
      <c r="E38" s="161"/>
      <c r="F38" s="156"/>
    </row>
    <row r="39" spans="1:6" ht="17.5" x14ac:dyDescent="0.25">
      <c r="A39" s="159" t="str">
        <f t="shared" si="0"/>
        <v/>
      </c>
      <c r="B39" s="158"/>
      <c r="C39" s="160" t="str">
        <f>IF(B39&lt;&gt;"",Deckblatt!$C$23,"")</f>
        <v/>
      </c>
      <c r="D39" s="160" t="str">
        <f>IF(B39&lt;&gt;"",Deckblatt!$K$25,"")</f>
        <v/>
      </c>
      <c r="E39" s="161"/>
      <c r="F39" s="156"/>
    </row>
    <row r="40" spans="1:6" ht="17.5" x14ac:dyDescent="0.25">
      <c r="A40" s="159" t="str">
        <f t="shared" si="0"/>
        <v/>
      </c>
      <c r="B40" s="158"/>
      <c r="C40" s="160" t="str">
        <f>IF(B40&lt;&gt;"",Deckblatt!$C$23,"")</f>
        <v/>
      </c>
      <c r="D40" s="160" t="str">
        <f>IF(B40&lt;&gt;"",Deckblatt!$K$25,"")</f>
        <v/>
      </c>
      <c r="E40" s="161"/>
      <c r="F40" s="156"/>
    </row>
    <row r="41" spans="1:6" ht="17.5" x14ac:dyDescent="0.25">
      <c r="A41" s="159" t="str">
        <f t="shared" si="0"/>
        <v/>
      </c>
      <c r="B41" s="158"/>
      <c r="C41" s="160" t="str">
        <f>IF(B41&lt;&gt;"",Deckblatt!$C$23,"")</f>
        <v/>
      </c>
      <c r="D41" s="160" t="str">
        <f>IF(B41&lt;&gt;"",Deckblatt!$K$25,"")</f>
        <v/>
      </c>
      <c r="E41" s="161"/>
      <c r="F41" s="156"/>
    </row>
    <row r="42" spans="1:6" ht="17.5" x14ac:dyDescent="0.25">
      <c r="A42" s="159" t="str">
        <f t="shared" si="0"/>
        <v/>
      </c>
      <c r="B42" s="158"/>
      <c r="C42" s="160" t="str">
        <f>IF(B42&lt;&gt;"",Deckblatt!$C$23,"")</f>
        <v/>
      </c>
      <c r="D42" s="160" t="str">
        <f>IF(B42&lt;&gt;"",Deckblatt!$K$25,"")</f>
        <v/>
      </c>
      <c r="E42" s="161"/>
      <c r="F42" s="156"/>
    </row>
    <row r="43" spans="1:6" ht="17.5" x14ac:dyDescent="0.25">
      <c r="A43" s="159" t="str">
        <f t="shared" si="0"/>
        <v/>
      </c>
      <c r="B43" s="158"/>
      <c r="C43" s="160" t="str">
        <f>IF(B43&lt;&gt;"",Deckblatt!$C$23,"")</f>
        <v/>
      </c>
      <c r="D43" s="160" t="str">
        <f>IF(B43&lt;&gt;"",Deckblatt!$K$25,"")</f>
        <v/>
      </c>
      <c r="E43" s="161"/>
      <c r="F43" s="156"/>
    </row>
    <row r="44" spans="1:6" ht="17.5" x14ac:dyDescent="0.25">
      <c r="A44" s="159" t="str">
        <f t="shared" si="0"/>
        <v/>
      </c>
      <c r="B44" s="158"/>
      <c r="C44" s="160" t="str">
        <f>IF(B44&lt;&gt;"",Deckblatt!$C$23,"")</f>
        <v/>
      </c>
      <c r="D44" s="160" t="str">
        <f>IF(B44&lt;&gt;"",Deckblatt!$K$25,"")</f>
        <v/>
      </c>
      <c r="E44" s="161"/>
      <c r="F44" s="156"/>
    </row>
    <row r="45" spans="1:6" ht="17.5" x14ac:dyDescent="0.25">
      <c r="A45" s="159" t="str">
        <f t="shared" si="0"/>
        <v/>
      </c>
      <c r="B45" s="158"/>
      <c r="C45" s="160" t="str">
        <f>IF(B45&lt;&gt;"",Deckblatt!$C$23,"")</f>
        <v/>
      </c>
      <c r="D45" s="160" t="str">
        <f>IF(B45&lt;&gt;"",Deckblatt!$K$25,"")</f>
        <v/>
      </c>
      <c r="E45" s="161"/>
      <c r="F45" s="156"/>
    </row>
    <row r="46" spans="1:6" ht="17.5" x14ac:dyDescent="0.25">
      <c r="A46" s="159" t="str">
        <f t="shared" si="0"/>
        <v/>
      </c>
      <c r="B46" s="158"/>
      <c r="C46" s="160" t="str">
        <f>IF(B46&lt;&gt;"",Deckblatt!$C$23,"")</f>
        <v/>
      </c>
      <c r="D46" s="160" t="str">
        <f>IF(B46&lt;&gt;"",Deckblatt!$K$25,"")</f>
        <v/>
      </c>
      <c r="E46" s="161"/>
      <c r="F46" s="156"/>
    </row>
    <row r="47" spans="1:6" ht="17.5" x14ac:dyDescent="0.25">
      <c r="A47" s="159" t="str">
        <f t="shared" si="0"/>
        <v/>
      </c>
      <c r="B47" s="158"/>
      <c r="C47" s="160" t="str">
        <f>IF(B47&lt;&gt;"",Deckblatt!$C$23,"")</f>
        <v/>
      </c>
      <c r="D47" s="160" t="str">
        <f>IF(B47&lt;&gt;"",Deckblatt!$K$25,"")</f>
        <v/>
      </c>
      <c r="E47" s="161"/>
      <c r="F47" s="156"/>
    </row>
    <row r="48" spans="1:6" ht="17.5" x14ac:dyDescent="0.25">
      <c r="A48" s="159" t="str">
        <f t="shared" si="0"/>
        <v/>
      </c>
      <c r="B48" s="158"/>
      <c r="C48" s="160" t="str">
        <f>IF(B48&lt;&gt;"",Deckblatt!$C$23,"")</f>
        <v/>
      </c>
      <c r="D48" s="160" t="str">
        <f>IF(B48&lt;&gt;"",Deckblatt!$K$25,"")</f>
        <v/>
      </c>
      <c r="E48" s="161"/>
      <c r="F48" s="156"/>
    </row>
    <row r="49" spans="1:6" ht="17.5" x14ac:dyDescent="0.25">
      <c r="A49" s="159" t="str">
        <f t="shared" si="0"/>
        <v/>
      </c>
      <c r="B49" s="158"/>
      <c r="C49" s="160" t="str">
        <f>IF(B49&lt;&gt;"",Deckblatt!$C$23,"")</f>
        <v/>
      </c>
      <c r="D49" s="160" t="str">
        <f>IF(B49&lt;&gt;"",Deckblatt!$K$25,"")</f>
        <v/>
      </c>
      <c r="E49" s="161"/>
      <c r="F49" s="156"/>
    </row>
    <row r="50" spans="1:6" ht="17.5" x14ac:dyDescent="0.25">
      <c r="A50" s="159" t="str">
        <f t="shared" si="0"/>
        <v/>
      </c>
      <c r="B50" s="158"/>
      <c r="C50" s="160" t="str">
        <f>IF(B50&lt;&gt;"",Deckblatt!$C$23,"")</f>
        <v/>
      </c>
      <c r="D50" s="160" t="str">
        <f>IF(B50&lt;&gt;"",Deckblatt!$K$25,"")</f>
        <v/>
      </c>
      <c r="E50" s="161"/>
      <c r="F50" s="156"/>
    </row>
    <row r="51" spans="1:6" ht="17.5" x14ac:dyDescent="0.25">
      <c r="A51" s="159" t="str">
        <f t="shared" si="0"/>
        <v/>
      </c>
      <c r="B51" s="158"/>
      <c r="C51" s="160" t="str">
        <f>IF(B51&lt;&gt;"",Deckblatt!$C$23,"")</f>
        <v/>
      </c>
      <c r="D51" s="160" t="str">
        <f>IF(B51&lt;&gt;"",Deckblatt!$K$25,"")</f>
        <v/>
      </c>
      <c r="E51" s="161"/>
      <c r="F51" s="156"/>
    </row>
    <row r="52" spans="1:6" ht="17.5" x14ac:dyDescent="0.25">
      <c r="A52" s="159" t="str">
        <f t="shared" si="0"/>
        <v/>
      </c>
      <c r="B52" s="158"/>
      <c r="C52" s="160" t="str">
        <f>IF(B52&lt;&gt;"",Deckblatt!$C$23,"")</f>
        <v/>
      </c>
      <c r="D52" s="160" t="str">
        <f>IF(B52&lt;&gt;"",Deckblatt!$K$25,"")</f>
        <v/>
      </c>
      <c r="E52" s="161"/>
      <c r="F52" s="156"/>
    </row>
    <row r="53" spans="1:6" ht="17.5" x14ac:dyDescent="0.25">
      <c r="A53" s="159" t="str">
        <f t="shared" si="0"/>
        <v/>
      </c>
      <c r="B53" s="158"/>
      <c r="C53" s="160" t="str">
        <f>IF(B53&lt;&gt;"",Deckblatt!$C$23,"")</f>
        <v/>
      </c>
      <c r="D53" s="160" t="str">
        <f>IF(B53&lt;&gt;"",Deckblatt!$K$25,"")</f>
        <v/>
      </c>
      <c r="E53" s="161"/>
      <c r="F53" s="156"/>
    </row>
    <row r="54" spans="1:6" ht="17.5" x14ac:dyDescent="0.25">
      <c r="A54" s="159" t="str">
        <f t="shared" si="0"/>
        <v/>
      </c>
      <c r="B54" s="158"/>
      <c r="C54" s="160" t="str">
        <f>IF(B54&lt;&gt;"",Deckblatt!$C$23,"")</f>
        <v/>
      </c>
      <c r="D54" s="160" t="str">
        <f>IF(B54&lt;&gt;"",Deckblatt!$K$25,"")</f>
        <v/>
      </c>
      <c r="E54" s="161"/>
      <c r="F54" s="156"/>
    </row>
    <row r="55" spans="1:6" ht="17.5" x14ac:dyDescent="0.25">
      <c r="A55" s="159" t="str">
        <f t="shared" si="0"/>
        <v/>
      </c>
      <c r="B55" s="158"/>
      <c r="C55" s="160" t="str">
        <f>IF(B55&lt;&gt;"",Deckblatt!$C$23,"")</f>
        <v/>
      </c>
      <c r="D55" s="160" t="str">
        <f>IF(B55&lt;&gt;"",Deckblatt!$K$25,"")</f>
        <v/>
      </c>
      <c r="E55" s="161"/>
      <c r="F55" s="156"/>
    </row>
    <row r="56" spans="1:6" ht="17.5" x14ac:dyDescent="0.25">
      <c r="A56" s="159" t="str">
        <f t="shared" si="0"/>
        <v/>
      </c>
      <c r="B56" s="158"/>
      <c r="C56" s="160" t="str">
        <f>IF(B56&lt;&gt;"",Deckblatt!$C$23,"")</f>
        <v/>
      </c>
      <c r="D56" s="160" t="str">
        <f>IF(B56&lt;&gt;"",Deckblatt!$K$25,"")</f>
        <v/>
      </c>
      <c r="E56" s="161"/>
      <c r="F56" s="156"/>
    </row>
    <row r="57" spans="1:6" ht="17.5" x14ac:dyDescent="0.25">
      <c r="A57" s="159" t="str">
        <f t="shared" si="0"/>
        <v/>
      </c>
      <c r="B57" s="158"/>
      <c r="C57" s="160" t="str">
        <f>IF(B57&lt;&gt;"",Deckblatt!$C$23,"")</f>
        <v/>
      </c>
      <c r="D57" s="160" t="str">
        <f>IF(B57&lt;&gt;"",Deckblatt!$K$25,"")</f>
        <v/>
      </c>
      <c r="E57" s="161"/>
      <c r="F57" s="156"/>
    </row>
    <row r="58" spans="1:6" ht="17.5" x14ac:dyDescent="0.25">
      <c r="A58" s="159" t="str">
        <f t="shared" si="0"/>
        <v/>
      </c>
      <c r="B58" s="158"/>
      <c r="C58" s="160" t="str">
        <f>IF(B58&lt;&gt;"",Deckblatt!$C$23,"")</f>
        <v/>
      </c>
      <c r="D58" s="160" t="str">
        <f>IF(B58&lt;&gt;"",Deckblatt!$K$25,"")</f>
        <v/>
      </c>
      <c r="E58" s="161"/>
      <c r="F58" s="156"/>
    </row>
    <row r="59" spans="1:6" ht="17.5" x14ac:dyDescent="0.25">
      <c r="A59" s="159" t="str">
        <f t="shared" si="0"/>
        <v/>
      </c>
      <c r="B59" s="158"/>
      <c r="C59" s="160" t="str">
        <f>IF(B59&lt;&gt;"",Deckblatt!$C$23,"")</f>
        <v/>
      </c>
      <c r="D59" s="160" t="str">
        <f>IF(B59&lt;&gt;"",Deckblatt!$K$25,"")</f>
        <v/>
      </c>
      <c r="E59" s="161"/>
      <c r="F59" s="156"/>
    </row>
    <row r="60" spans="1:6" ht="17.5" x14ac:dyDescent="0.25">
      <c r="A60" s="159" t="str">
        <f t="shared" si="0"/>
        <v/>
      </c>
      <c r="B60" s="158"/>
      <c r="C60" s="160" t="str">
        <f>IF(B60&lt;&gt;"",Deckblatt!$C$23,"")</f>
        <v/>
      </c>
      <c r="D60" s="160" t="str">
        <f>IF(B60&lt;&gt;"",Deckblatt!$K$25,"")</f>
        <v/>
      </c>
      <c r="E60" s="161"/>
      <c r="F60" s="156"/>
    </row>
    <row r="61" spans="1:6" ht="17.5" x14ac:dyDescent="0.25">
      <c r="A61" s="159" t="str">
        <f t="shared" si="0"/>
        <v/>
      </c>
      <c r="B61" s="158"/>
      <c r="C61" s="160" t="str">
        <f>IF(B61&lt;&gt;"",Deckblatt!$C$23,"")</f>
        <v/>
      </c>
      <c r="D61" s="160" t="str">
        <f>IF(B61&lt;&gt;"",Deckblatt!$K$25,"")</f>
        <v/>
      </c>
      <c r="E61" s="161"/>
      <c r="F61" s="156"/>
    </row>
    <row r="62" spans="1:6" ht="17.5" x14ac:dyDescent="0.25">
      <c r="A62" s="159" t="str">
        <f t="shared" si="0"/>
        <v/>
      </c>
      <c r="B62" s="158"/>
      <c r="C62" s="160" t="str">
        <f>IF(B62&lt;&gt;"",Deckblatt!$C$23,"")</f>
        <v/>
      </c>
      <c r="D62" s="160" t="str">
        <f>IF(B62&lt;&gt;"",Deckblatt!$K$25,"")</f>
        <v/>
      </c>
      <c r="E62" s="161"/>
      <c r="F62" s="156"/>
    </row>
    <row r="63" spans="1:6" ht="17.5" x14ac:dyDescent="0.25">
      <c r="A63" s="159" t="str">
        <f t="shared" si="0"/>
        <v/>
      </c>
      <c r="B63" s="158"/>
      <c r="C63" s="160" t="str">
        <f>IF(B63&lt;&gt;"",Deckblatt!$C$23,"")</f>
        <v/>
      </c>
      <c r="D63" s="160" t="str">
        <f>IF(B63&lt;&gt;"",Deckblatt!$K$25,"")</f>
        <v/>
      </c>
      <c r="E63" s="161"/>
      <c r="F63" s="156"/>
    </row>
    <row r="64" spans="1:6" ht="17.5" x14ac:dyDescent="0.25">
      <c r="A64" s="159" t="str">
        <f t="shared" si="0"/>
        <v/>
      </c>
      <c r="B64" s="158"/>
      <c r="C64" s="160" t="str">
        <f>IF(B64&lt;&gt;"",Deckblatt!$C$23,"")</f>
        <v/>
      </c>
      <c r="D64" s="160" t="str">
        <f>IF(B64&lt;&gt;"",Deckblatt!$K$25,"")</f>
        <v/>
      </c>
      <c r="E64" s="161"/>
      <c r="F64" s="156"/>
    </row>
    <row r="65" spans="1:6" ht="17.5" x14ac:dyDescent="0.25">
      <c r="A65" s="159" t="str">
        <f t="shared" si="0"/>
        <v/>
      </c>
      <c r="B65" s="158"/>
      <c r="C65" s="160" t="str">
        <f>IF(B65&lt;&gt;"",Deckblatt!$C$23,"")</f>
        <v/>
      </c>
      <c r="D65" s="160" t="str">
        <f>IF(B65&lt;&gt;"",Deckblatt!$K$25,"")</f>
        <v/>
      </c>
      <c r="E65" s="161"/>
      <c r="F65" s="156"/>
    </row>
    <row r="66" spans="1:6" ht="17.5" x14ac:dyDescent="0.25">
      <c r="A66" s="159" t="str">
        <f t="shared" si="0"/>
        <v/>
      </c>
      <c r="B66" s="158"/>
      <c r="C66" s="160" t="str">
        <f>IF(B66&lt;&gt;"",Deckblatt!$C$23,"")</f>
        <v/>
      </c>
      <c r="D66" s="160" t="str">
        <f>IF(B66&lt;&gt;"",Deckblatt!$K$25,"")</f>
        <v/>
      </c>
      <c r="E66" s="161"/>
      <c r="F66" s="156"/>
    </row>
    <row r="67" spans="1:6" ht="17.5" x14ac:dyDescent="0.25">
      <c r="A67" s="159" t="str">
        <f t="shared" si="0"/>
        <v/>
      </c>
      <c r="B67" s="158"/>
      <c r="C67" s="160" t="str">
        <f>IF(B67&lt;&gt;"",Deckblatt!$C$23,"")</f>
        <v/>
      </c>
      <c r="D67" s="160" t="str">
        <f>IF(B67&lt;&gt;"",Deckblatt!$K$25,"")</f>
        <v/>
      </c>
      <c r="E67" s="161"/>
      <c r="F67" s="156"/>
    </row>
    <row r="68" spans="1:6" ht="17.5" x14ac:dyDescent="0.25">
      <c r="A68" s="159" t="str">
        <f t="shared" si="0"/>
        <v/>
      </c>
      <c r="B68" s="158"/>
      <c r="C68" s="160" t="str">
        <f>IF(B68&lt;&gt;"",Deckblatt!$C$23,"")</f>
        <v/>
      </c>
      <c r="D68" s="160" t="str">
        <f>IF(B68&lt;&gt;"",Deckblatt!$K$25,"")</f>
        <v/>
      </c>
      <c r="E68" s="161"/>
      <c r="F68" s="156"/>
    </row>
    <row r="69" spans="1:6" ht="17.5" x14ac:dyDescent="0.25">
      <c r="A69" s="159" t="str">
        <f t="shared" si="0"/>
        <v/>
      </c>
      <c r="B69" s="158"/>
      <c r="C69" s="160" t="str">
        <f>IF(B69&lt;&gt;"",Deckblatt!$C$23,"")</f>
        <v/>
      </c>
      <c r="D69" s="160" t="str">
        <f>IF(B69&lt;&gt;"",Deckblatt!$K$25,"")</f>
        <v/>
      </c>
      <c r="E69" s="161"/>
      <c r="F69" s="156"/>
    </row>
    <row r="70" spans="1:6" ht="17.5" x14ac:dyDescent="0.25">
      <c r="A70" s="159" t="str">
        <f t="shared" si="0"/>
        <v/>
      </c>
      <c r="B70" s="158"/>
      <c r="C70" s="160" t="str">
        <f>IF(B70&lt;&gt;"",Deckblatt!$C$23,"")</f>
        <v/>
      </c>
      <c r="D70" s="160" t="str">
        <f>IF(B70&lt;&gt;"",Deckblatt!$K$25,"")</f>
        <v/>
      </c>
      <c r="E70" s="161"/>
      <c r="F70" s="156"/>
    </row>
    <row r="71" spans="1:6" ht="17.5" x14ac:dyDescent="0.25">
      <c r="A71" s="159" t="str">
        <f t="shared" si="0"/>
        <v/>
      </c>
      <c r="B71" s="158"/>
      <c r="C71" s="160" t="str">
        <f>IF(B71&lt;&gt;"",Deckblatt!$C$23,"")</f>
        <v/>
      </c>
      <c r="D71" s="160" t="str">
        <f>IF(B71&lt;&gt;"",Deckblatt!$K$25,"")</f>
        <v/>
      </c>
      <c r="E71" s="161"/>
      <c r="F71" s="156"/>
    </row>
    <row r="72" spans="1:6" ht="17.5" x14ac:dyDescent="0.25">
      <c r="A72" s="159" t="str">
        <f t="shared" si="0"/>
        <v/>
      </c>
      <c r="B72" s="158"/>
      <c r="C72" s="160" t="str">
        <f>IF(B72&lt;&gt;"",Deckblatt!$C$23,"")</f>
        <v/>
      </c>
      <c r="D72" s="160" t="str">
        <f>IF(B72&lt;&gt;"",Deckblatt!$K$25,"")</f>
        <v/>
      </c>
      <c r="E72" s="161"/>
      <c r="F72" s="156"/>
    </row>
    <row r="73" spans="1:6" ht="17.5" x14ac:dyDescent="0.25">
      <c r="A73" s="159" t="str">
        <f t="shared" si="0"/>
        <v/>
      </c>
      <c r="B73" s="158"/>
      <c r="C73" s="160" t="str">
        <f>IF(B73&lt;&gt;"",Deckblatt!$C$23,"")</f>
        <v/>
      </c>
      <c r="D73" s="160" t="str">
        <f>IF(B73&lt;&gt;"",Deckblatt!$K$25,"")</f>
        <v/>
      </c>
      <c r="E73" s="161"/>
      <c r="F73" s="156"/>
    </row>
    <row r="74" spans="1:6" ht="17.5" x14ac:dyDescent="0.25">
      <c r="A74" s="159" t="str">
        <f t="shared" si="0"/>
        <v/>
      </c>
      <c r="B74" s="158"/>
      <c r="C74" s="160" t="str">
        <f>IF(B74&lt;&gt;"",Deckblatt!$C$23,"")</f>
        <v/>
      </c>
      <c r="D74" s="160" t="str">
        <f>IF(B74&lt;&gt;"",Deckblatt!$K$25,"")</f>
        <v/>
      </c>
      <c r="E74" s="161"/>
      <c r="F74" s="156"/>
    </row>
    <row r="75" spans="1:6" ht="17.5" x14ac:dyDescent="0.25">
      <c r="A75" s="159" t="str">
        <f t="shared" si="0"/>
        <v/>
      </c>
      <c r="B75" s="158"/>
      <c r="C75" s="160" t="str">
        <f>IF(B75&lt;&gt;"",Deckblatt!$C$23,"")</f>
        <v/>
      </c>
      <c r="D75" s="160" t="str">
        <f>IF(B75&lt;&gt;"",Deckblatt!$K$25,"")</f>
        <v/>
      </c>
      <c r="E75" s="161"/>
      <c r="F75" s="156"/>
    </row>
    <row r="76" spans="1:6" ht="17.5" x14ac:dyDescent="0.25">
      <c r="A76" s="159" t="str">
        <f t="shared" si="0"/>
        <v/>
      </c>
      <c r="B76" s="158"/>
      <c r="C76" s="160" t="str">
        <f>IF(B76&lt;&gt;"",Deckblatt!$C$23,"")</f>
        <v/>
      </c>
      <c r="D76" s="160" t="str">
        <f>IF(B76&lt;&gt;"",Deckblatt!$K$25,"")</f>
        <v/>
      </c>
      <c r="E76" s="161"/>
      <c r="F76" s="156"/>
    </row>
    <row r="77" spans="1:6" ht="17.5" x14ac:dyDescent="0.25">
      <c r="A77" s="159" t="str">
        <f t="shared" si="0"/>
        <v/>
      </c>
      <c r="B77" s="158"/>
      <c r="C77" s="160" t="str">
        <f>IF(B77&lt;&gt;"",Deckblatt!$C$23,"")</f>
        <v/>
      </c>
      <c r="D77" s="160" t="str">
        <f>IF(B77&lt;&gt;"",Deckblatt!$K$25,"")</f>
        <v/>
      </c>
      <c r="E77" s="161"/>
      <c r="F77" s="156"/>
    </row>
    <row r="78" spans="1:6" ht="17.5" x14ac:dyDescent="0.25">
      <c r="A78" s="159" t="str">
        <f t="shared" si="0"/>
        <v/>
      </c>
      <c r="B78" s="158"/>
      <c r="C78" s="160" t="str">
        <f>IF(B78&lt;&gt;"",Deckblatt!$C$23,"")</f>
        <v/>
      </c>
      <c r="D78" s="160" t="str">
        <f>IF(B78&lt;&gt;"",Deckblatt!$K$25,"")</f>
        <v/>
      </c>
      <c r="E78" s="161"/>
      <c r="F78" s="156"/>
    </row>
    <row r="79" spans="1:6" ht="17.5" x14ac:dyDescent="0.25">
      <c r="A79" s="159" t="str">
        <f t="shared" si="0"/>
        <v/>
      </c>
      <c r="B79" s="158"/>
      <c r="C79" s="160" t="str">
        <f>IF(B79&lt;&gt;"",Deckblatt!$C$23,"")</f>
        <v/>
      </c>
      <c r="D79" s="160" t="str">
        <f>IF(B79&lt;&gt;"",Deckblatt!$K$25,"")</f>
        <v/>
      </c>
      <c r="E79" s="161"/>
      <c r="F79" s="156"/>
    </row>
    <row r="80" spans="1:6" ht="17.5" x14ac:dyDescent="0.25">
      <c r="A80" s="159" t="str">
        <f t="shared" si="0"/>
        <v/>
      </c>
      <c r="B80" s="158"/>
      <c r="C80" s="160" t="str">
        <f>IF(B80&lt;&gt;"",Deckblatt!$C$23,"")</f>
        <v/>
      </c>
      <c r="D80" s="160" t="str">
        <f>IF(B80&lt;&gt;"",Deckblatt!$K$25,"")</f>
        <v/>
      </c>
      <c r="E80" s="161"/>
      <c r="F80" s="156"/>
    </row>
    <row r="81" spans="1:6" ht="17.5" x14ac:dyDescent="0.25">
      <c r="A81" s="159" t="str">
        <f t="shared" si="0"/>
        <v/>
      </c>
      <c r="B81" s="158"/>
      <c r="C81" s="160" t="str">
        <f>IF(B81&lt;&gt;"",Deckblatt!$C$23,"")</f>
        <v/>
      </c>
      <c r="D81" s="160" t="str">
        <f>IF(B81&lt;&gt;"",Deckblatt!$K$25,"")</f>
        <v/>
      </c>
      <c r="E81" s="161"/>
      <c r="F81" s="156"/>
    </row>
    <row r="82" spans="1:6" ht="17.5" x14ac:dyDescent="0.25">
      <c r="A82" s="159" t="str">
        <f t="shared" si="0"/>
        <v/>
      </c>
      <c r="B82" s="158"/>
      <c r="C82" s="160" t="str">
        <f>IF(B82&lt;&gt;"",Deckblatt!$C$23,"")</f>
        <v/>
      </c>
      <c r="D82" s="160" t="str">
        <f>IF(B82&lt;&gt;"",Deckblatt!$K$25,"")</f>
        <v/>
      </c>
      <c r="E82" s="161"/>
      <c r="F82" s="156"/>
    </row>
    <row r="83" spans="1:6" ht="17.5" x14ac:dyDescent="0.25">
      <c r="A83" s="159" t="str">
        <f t="shared" ref="A83:A146" si="1">IF(B83&lt;&gt;"",ROW()-ROW($A$17),"")</f>
        <v/>
      </c>
      <c r="B83" s="158"/>
      <c r="C83" s="160" t="str">
        <f>IF(B83&lt;&gt;"",Deckblatt!$C$23,"")</f>
        <v/>
      </c>
      <c r="D83" s="160" t="str">
        <f>IF(B83&lt;&gt;"",Deckblatt!$K$25,"")</f>
        <v/>
      </c>
      <c r="E83" s="161"/>
      <c r="F83" s="156"/>
    </row>
    <row r="84" spans="1:6" ht="17.5" x14ac:dyDescent="0.25">
      <c r="A84" s="159" t="str">
        <f t="shared" si="1"/>
        <v/>
      </c>
      <c r="B84" s="158"/>
      <c r="C84" s="160" t="str">
        <f>IF(B84&lt;&gt;"",Deckblatt!$C$23,"")</f>
        <v/>
      </c>
      <c r="D84" s="160" t="str">
        <f>IF(B84&lt;&gt;"",Deckblatt!$K$25,"")</f>
        <v/>
      </c>
      <c r="E84" s="161"/>
      <c r="F84" s="156"/>
    </row>
    <row r="85" spans="1:6" ht="17.5" x14ac:dyDescent="0.25">
      <c r="A85" s="159" t="str">
        <f t="shared" si="1"/>
        <v/>
      </c>
      <c r="B85" s="158"/>
      <c r="C85" s="160" t="str">
        <f>IF(B85&lt;&gt;"",Deckblatt!$C$23,"")</f>
        <v/>
      </c>
      <c r="D85" s="160" t="str">
        <f>IF(B85&lt;&gt;"",Deckblatt!$K$25,"")</f>
        <v/>
      </c>
      <c r="E85" s="161"/>
      <c r="F85" s="156"/>
    </row>
    <row r="86" spans="1:6" ht="17.5" x14ac:dyDescent="0.25">
      <c r="A86" s="159" t="str">
        <f t="shared" si="1"/>
        <v/>
      </c>
      <c r="B86" s="158"/>
      <c r="C86" s="160" t="str">
        <f>IF(B86&lt;&gt;"",Deckblatt!$C$23,"")</f>
        <v/>
      </c>
      <c r="D86" s="160" t="str">
        <f>IF(B86&lt;&gt;"",Deckblatt!$K$25,"")</f>
        <v/>
      </c>
      <c r="E86" s="161"/>
      <c r="F86" s="156"/>
    </row>
    <row r="87" spans="1:6" ht="17.5" x14ac:dyDescent="0.25">
      <c r="A87" s="159" t="str">
        <f t="shared" si="1"/>
        <v/>
      </c>
      <c r="B87" s="158"/>
      <c r="C87" s="160" t="str">
        <f>IF(B87&lt;&gt;"",Deckblatt!$C$23,"")</f>
        <v/>
      </c>
      <c r="D87" s="160" t="str">
        <f>IF(B87&lt;&gt;"",Deckblatt!$K$25,"")</f>
        <v/>
      </c>
      <c r="E87" s="161"/>
      <c r="F87" s="156"/>
    </row>
    <row r="88" spans="1:6" ht="17.5" x14ac:dyDescent="0.25">
      <c r="A88" s="159" t="str">
        <f t="shared" si="1"/>
        <v/>
      </c>
      <c r="B88" s="158"/>
      <c r="C88" s="160" t="str">
        <f>IF(B88&lt;&gt;"",Deckblatt!$C$23,"")</f>
        <v/>
      </c>
      <c r="D88" s="160" t="str">
        <f>IF(B88&lt;&gt;"",Deckblatt!$K$25,"")</f>
        <v/>
      </c>
      <c r="E88" s="161"/>
      <c r="F88" s="156"/>
    </row>
    <row r="89" spans="1:6" ht="17.5" x14ac:dyDescent="0.25">
      <c r="A89" s="159" t="str">
        <f t="shared" si="1"/>
        <v/>
      </c>
      <c r="B89" s="158"/>
      <c r="C89" s="160" t="str">
        <f>IF(B89&lt;&gt;"",Deckblatt!$C$23,"")</f>
        <v/>
      </c>
      <c r="D89" s="160" t="str">
        <f>IF(B89&lt;&gt;"",Deckblatt!$K$25,"")</f>
        <v/>
      </c>
      <c r="E89" s="161"/>
      <c r="F89" s="156"/>
    </row>
    <row r="90" spans="1:6" ht="17.5" x14ac:dyDescent="0.25">
      <c r="A90" s="159" t="str">
        <f t="shared" si="1"/>
        <v/>
      </c>
      <c r="B90" s="158"/>
      <c r="C90" s="160" t="str">
        <f>IF(B90&lt;&gt;"",Deckblatt!$C$23,"")</f>
        <v/>
      </c>
      <c r="D90" s="160" t="str">
        <f>IF(B90&lt;&gt;"",Deckblatt!$K$25,"")</f>
        <v/>
      </c>
      <c r="E90" s="161"/>
      <c r="F90" s="156"/>
    </row>
    <row r="91" spans="1:6" ht="17.5" x14ac:dyDescent="0.25">
      <c r="A91" s="159" t="str">
        <f t="shared" si="1"/>
        <v/>
      </c>
      <c r="B91" s="158"/>
      <c r="C91" s="160" t="str">
        <f>IF(B91&lt;&gt;"",Deckblatt!$C$23,"")</f>
        <v/>
      </c>
      <c r="D91" s="160" t="str">
        <f>IF(B91&lt;&gt;"",Deckblatt!$K$25,"")</f>
        <v/>
      </c>
      <c r="E91" s="161"/>
      <c r="F91" s="156"/>
    </row>
    <row r="92" spans="1:6" ht="17.5" x14ac:dyDescent="0.25">
      <c r="A92" s="159" t="str">
        <f t="shared" si="1"/>
        <v/>
      </c>
      <c r="B92" s="158"/>
      <c r="C92" s="160" t="str">
        <f>IF(B92&lt;&gt;"",Deckblatt!$C$23,"")</f>
        <v/>
      </c>
      <c r="D92" s="160" t="str">
        <f>IF(B92&lt;&gt;"",Deckblatt!$K$25,"")</f>
        <v/>
      </c>
      <c r="E92" s="161"/>
      <c r="F92" s="156"/>
    </row>
    <row r="93" spans="1:6" ht="17.5" x14ac:dyDescent="0.25">
      <c r="A93" s="159" t="str">
        <f t="shared" si="1"/>
        <v/>
      </c>
      <c r="B93" s="158"/>
      <c r="C93" s="160" t="str">
        <f>IF(B93&lt;&gt;"",Deckblatt!$C$23,"")</f>
        <v/>
      </c>
      <c r="D93" s="160" t="str">
        <f>IF(B93&lt;&gt;"",Deckblatt!$K$25,"")</f>
        <v/>
      </c>
      <c r="E93" s="161"/>
      <c r="F93" s="156"/>
    </row>
    <row r="94" spans="1:6" ht="17.5" x14ac:dyDescent="0.25">
      <c r="A94" s="159" t="str">
        <f t="shared" si="1"/>
        <v/>
      </c>
      <c r="B94" s="158"/>
      <c r="C94" s="160" t="str">
        <f>IF(B94&lt;&gt;"",Deckblatt!$C$23,"")</f>
        <v/>
      </c>
      <c r="D94" s="160" t="str">
        <f>IF(B94&lt;&gt;"",Deckblatt!$K$25,"")</f>
        <v/>
      </c>
      <c r="E94" s="161"/>
      <c r="F94" s="156"/>
    </row>
    <row r="95" spans="1:6" ht="17.5" x14ac:dyDescent="0.25">
      <c r="A95" s="159" t="str">
        <f t="shared" si="1"/>
        <v/>
      </c>
      <c r="B95" s="158"/>
      <c r="C95" s="160" t="str">
        <f>IF(B95&lt;&gt;"",Deckblatt!$C$23,"")</f>
        <v/>
      </c>
      <c r="D95" s="160" t="str">
        <f>IF(B95&lt;&gt;"",Deckblatt!$K$25,"")</f>
        <v/>
      </c>
      <c r="E95" s="161"/>
      <c r="F95" s="156"/>
    </row>
    <row r="96" spans="1:6" ht="17.5" x14ac:dyDescent="0.25">
      <c r="A96" s="159" t="str">
        <f t="shared" si="1"/>
        <v/>
      </c>
      <c r="B96" s="158"/>
      <c r="C96" s="160" t="str">
        <f>IF(B96&lt;&gt;"",Deckblatt!$C$23,"")</f>
        <v/>
      </c>
      <c r="D96" s="160" t="str">
        <f>IF(B96&lt;&gt;"",Deckblatt!$K$25,"")</f>
        <v/>
      </c>
      <c r="E96" s="161"/>
      <c r="F96" s="156"/>
    </row>
    <row r="97" spans="1:6" ht="17.5" x14ac:dyDescent="0.25">
      <c r="A97" s="159" t="str">
        <f t="shared" si="1"/>
        <v/>
      </c>
      <c r="B97" s="158"/>
      <c r="C97" s="160" t="str">
        <f>IF(B97&lt;&gt;"",Deckblatt!$C$23,"")</f>
        <v/>
      </c>
      <c r="D97" s="160" t="str">
        <f>IF(B97&lt;&gt;"",Deckblatt!$K$25,"")</f>
        <v/>
      </c>
      <c r="E97" s="161"/>
      <c r="F97" s="156"/>
    </row>
    <row r="98" spans="1:6" ht="17.5" x14ac:dyDescent="0.25">
      <c r="A98" s="159" t="str">
        <f t="shared" si="1"/>
        <v/>
      </c>
      <c r="B98" s="158"/>
      <c r="C98" s="160" t="str">
        <f>IF(B98&lt;&gt;"",Deckblatt!$C$23,"")</f>
        <v/>
      </c>
      <c r="D98" s="160" t="str">
        <f>IF(B98&lt;&gt;"",Deckblatt!$K$25,"")</f>
        <v/>
      </c>
      <c r="E98" s="161"/>
      <c r="F98" s="156"/>
    </row>
    <row r="99" spans="1:6" ht="17.5" x14ac:dyDescent="0.25">
      <c r="A99" s="159" t="str">
        <f t="shared" si="1"/>
        <v/>
      </c>
      <c r="B99" s="158"/>
      <c r="C99" s="160" t="str">
        <f>IF(B99&lt;&gt;"",Deckblatt!$C$23,"")</f>
        <v/>
      </c>
      <c r="D99" s="160" t="str">
        <f>IF(B99&lt;&gt;"",Deckblatt!$K$25,"")</f>
        <v/>
      </c>
      <c r="E99" s="161"/>
      <c r="F99" s="156"/>
    </row>
    <row r="100" spans="1:6" ht="17.5" x14ac:dyDescent="0.25">
      <c r="A100" s="159" t="str">
        <f t="shared" si="1"/>
        <v/>
      </c>
      <c r="B100" s="158"/>
      <c r="C100" s="160" t="str">
        <f>IF(B100&lt;&gt;"",Deckblatt!$C$23,"")</f>
        <v/>
      </c>
      <c r="D100" s="160" t="str">
        <f>IF(B100&lt;&gt;"",Deckblatt!$K$25,"")</f>
        <v/>
      </c>
      <c r="E100" s="161"/>
      <c r="F100" s="156"/>
    </row>
    <row r="101" spans="1:6" ht="17.5" x14ac:dyDescent="0.25">
      <c r="A101" s="159" t="str">
        <f t="shared" si="1"/>
        <v/>
      </c>
      <c r="B101" s="158"/>
      <c r="C101" s="160" t="str">
        <f>IF(B101&lt;&gt;"",Deckblatt!$C$23,"")</f>
        <v/>
      </c>
      <c r="D101" s="160" t="str">
        <f>IF(B101&lt;&gt;"",Deckblatt!$K$25,"")</f>
        <v/>
      </c>
      <c r="E101" s="161"/>
      <c r="F101" s="156"/>
    </row>
    <row r="102" spans="1:6" ht="17.5" x14ac:dyDescent="0.25">
      <c r="A102" s="159" t="str">
        <f t="shared" si="1"/>
        <v/>
      </c>
      <c r="B102" s="158"/>
      <c r="C102" s="160" t="str">
        <f>IF(B102&lt;&gt;"",Deckblatt!$C$23,"")</f>
        <v/>
      </c>
      <c r="D102" s="160" t="str">
        <f>IF(B102&lt;&gt;"",Deckblatt!$K$25,"")</f>
        <v/>
      </c>
      <c r="E102" s="161"/>
      <c r="F102" s="156"/>
    </row>
    <row r="103" spans="1:6" ht="17.5" x14ac:dyDescent="0.25">
      <c r="A103" s="159" t="str">
        <f t="shared" si="1"/>
        <v/>
      </c>
      <c r="B103" s="158"/>
      <c r="C103" s="160" t="str">
        <f>IF(B103&lt;&gt;"",Deckblatt!$C$23,"")</f>
        <v/>
      </c>
      <c r="D103" s="160" t="str">
        <f>IF(B103&lt;&gt;"",Deckblatt!$K$25,"")</f>
        <v/>
      </c>
      <c r="E103" s="161"/>
      <c r="F103" s="156"/>
    </row>
    <row r="104" spans="1:6" ht="17.5" x14ac:dyDescent="0.25">
      <c r="A104" s="159" t="str">
        <f t="shared" si="1"/>
        <v/>
      </c>
      <c r="B104" s="158"/>
      <c r="C104" s="160" t="str">
        <f>IF(B104&lt;&gt;"",Deckblatt!$C$23,"")</f>
        <v/>
      </c>
      <c r="D104" s="160" t="str">
        <f>IF(B104&lt;&gt;"",Deckblatt!$K$25,"")</f>
        <v/>
      </c>
      <c r="E104" s="161"/>
      <c r="F104" s="156"/>
    </row>
    <row r="105" spans="1:6" ht="17.5" x14ac:dyDescent="0.25">
      <c r="A105" s="159" t="str">
        <f t="shared" si="1"/>
        <v/>
      </c>
      <c r="B105" s="158"/>
      <c r="C105" s="160" t="str">
        <f>IF(B105&lt;&gt;"",Deckblatt!$C$23,"")</f>
        <v/>
      </c>
      <c r="D105" s="160" t="str">
        <f>IF(B105&lt;&gt;"",Deckblatt!$K$25,"")</f>
        <v/>
      </c>
      <c r="E105" s="161"/>
      <c r="F105" s="156"/>
    </row>
    <row r="106" spans="1:6" ht="17.5" x14ac:dyDescent="0.25">
      <c r="A106" s="159" t="str">
        <f t="shared" si="1"/>
        <v/>
      </c>
      <c r="B106" s="158"/>
      <c r="C106" s="160" t="str">
        <f>IF(B106&lt;&gt;"",Deckblatt!$C$23,"")</f>
        <v/>
      </c>
      <c r="D106" s="160" t="str">
        <f>IF(B106&lt;&gt;"",Deckblatt!$K$25,"")</f>
        <v/>
      </c>
      <c r="E106" s="161"/>
      <c r="F106" s="156"/>
    </row>
    <row r="107" spans="1:6" ht="17.5" x14ac:dyDescent="0.25">
      <c r="A107" s="159" t="str">
        <f t="shared" si="1"/>
        <v/>
      </c>
      <c r="B107" s="158"/>
      <c r="C107" s="160" t="str">
        <f>IF(B107&lt;&gt;"",Deckblatt!$C$23,"")</f>
        <v/>
      </c>
      <c r="D107" s="160" t="str">
        <f>IF(B107&lt;&gt;"",Deckblatt!$K$25,"")</f>
        <v/>
      </c>
      <c r="E107" s="161"/>
      <c r="F107" s="156"/>
    </row>
    <row r="108" spans="1:6" ht="17.5" x14ac:dyDescent="0.25">
      <c r="A108" s="159" t="str">
        <f t="shared" si="1"/>
        <v/>
      </c>
      <c r="B108" s="158"/>
      <c r="C108" s="160" t="str">
        <f>IF(B108&lt;&gt;"",Deckblatt!$C$23,"")</f>
        <v/>
      </c>
      <c r="D108" s="160" t="str">
        <f>IF(B108&lt;&gt;"",Deckblatt!$K$25,"")</f>
        <v/>
      </c>
      <c r="E108" s="161"/>
      <c r="F108" s="156"/>
    </row>
    <row r="109" spans="1:6" ht="17.5" x14ac:dyDescent="0.25">
      <c r="A109" s="159" t="str">
        <f t="shared" si="1"/>
        <v/>
      </c>
      <c r="B109" s="158"/>
      <c r="C109" s="160" t="str">
        <f>IF(B109&lt;&gt;"",Deckblatt!$C$23,"")</f>
        <v/>
      </c>
      <c r="D109" s="160" t="str">
        <f>IF(B109&lt;&gt;"",Deckblatt!$K$25,"")</f>
        <v/>
      </c>
      <c r="E109" s="161"/>
      <c r="F109" s="156"/>
    </row>
    <row r="110" spans="1:6" ht="17.5" x14ac:dyDescent="0.25">
      <c r="A110" s="159" t="str">
        <f t="shared" si="1"/>
        <v/>
      </c>
      <c r="B110" s="158"/>
      <c r="C110" s="160" t="str">
        <f>IF(B110&lt;&gt;"",Deckblatt!$C$23,"")</f>
        <v/>
      </c>
      <c r="D110" s="160" t="str">
        <f>IF(B110&lt;&gt;"",Deckblatt!$K$25,"")</f>
        <v/>
      </c>
      <c r="E110" s="161"/>
      <c r="F110" s="156"/>
    </row>
    <row r="111" spans="1:6" ht="17.5" x14ac:dyDescent="0.25">
      <c r="A111" s="159" t="str">
        <f t="shared" si="1"/>
        <v/>
      </c>
      <c r="B111" s="158"/>
      <c r="C111" s="160" t="str">
        <f>IF(B111&lt;&gt;"",Deckblatt!$C$23,"")</f>
        <v/>
      </c>
      <c r="D111" s="160" t="str">
        <f>IF(B111&lt;&gt;"",Deckblatt!$K$25,"")</f>
        <v/>
      </c>
      <c r="E111" s="161"/>
      <c r="F111" s="156"/>
    </row>
    <row r="112" spans="1:6" ht="17.5" x14ac:dyDescent="0.25">
      <c r="A112" s="159" t="str">
        <f t="shared" si="1"/>
        <v/>
      </c>
      <c r="B112" s="158"/>
      <c r="C112" s="160" t="str">
        <f>IF(B112&lt;&gt;"",Deckblatt!$C$23,"")</f>
        <v/>
      </c>
      <c r="D112" s="160" t="str">
        <f>IF(B112&lt;&gt;"",Deckblatt!$K$25,"")</f>
        <v/>
      </c>
      <c r="E112" s="161"/>
      <c r="F112" s="156"/>
    </row>
    <row r="113" spans="1:6" ht="17.5" x14ac:dyDescent="0.25">
      <c r="A113" s="159" t="str">
        <f t="shared" si="1"/>
        <v/>
      </c>
      <c r="B113" s="158"/>
      <c r="C113" s="160" t="str">
        <f>IF(B113&lt;&gt;"",Deckblatt!$C$23,"")</f>
        <v/>
      </c>
      <c r="D113" s="160" t="str">
        <f>IF(B113&lt;&gt;"",Deckblatt!$K$25,"")</f>
        <v/>
      </c>
      <c r="E113" s="161"/>
      <c r="F113" s="156"/>
    </row>
    <row r="114" spans="1:6" ht="17.5" x14ac:dyDescent="0.25">
      <c r="A114" s="159" t="str">
        <f t="shared" si="1"/>
        <v/>
      </c>
      <c r="B114" s="158"/>
      <c r="C114" s="160" t="str">
        <f>IF(B114&lt;&gt;"",Deckblatt!$C$23,"")</f>
        <v/>
      </c>
      <c r="D114" s="160" t="str">
        <f>IF(B114&lt;&gt;"",Deckblatt!$K$25,"")</f>
        <v/>
      </c>
      <c r="E114" s="161"/>
      <c r="F114" s="156"/>
    </row>
    <row r="115" spans="1:6" ht="17.5" x14ac:dyDescent="0.25">
      <c r="A115" s="159" t="str">
        <f t="shared" si="1"/>
        <v/>
      </c>
      <c r="B115" s="158"/>
      <c r="C115" s="160" t="str">
        <f>IF(B115&lt;&gt;"",Deckblatt!$C$23,"")</f>
        <v/>
      </c>
      <c r="D115" s="160" t="str">
        <f>IF(B115&lt;&gt;"",Deckblatt!$K$25,"")</f>
        <v/>
      </c>
      <c r="E115" s="161"/>
      <c r="F115" s="156"/>
    </row>
    <row r="116" spans="1:6" ht="17.5" x14ac:dyDescent="0.25">
      <c r="A116" s="159" t="str">
        <f t="shared" si="1"/>
        <v/>
      </c>
      <c r="B116" s="158"/>
      <c r="C116" s="160" t="str">
        <f>IF(B116&lt;&gt;"",Deckblatt!$C$23,"")</f>
        <v/>
      </c>
      <c r="D116" s="160" t="str">
        <f>IF(B116&lt;&gt;"",Deckblatt!$K$25,"")</f>
        <v/>
      </c>
      <c r="E116" s="161"/>
      <c r="F116" s="156"/>
    </row>
    <row r="117" spans="1:6" ht="17.5" x14ac:dyDescent="0.25">
      <c r="A117" s="159" t="str">
        <f t="shared" si="1"/>
        <v/>
      </c>
      <c r="B117" s="158"/>
      <c r="C117" s="160" t="str">
        <f>IF(B117&lt;&gt;"",Deckblatt!$C$23,"")</f>
        <v/>
      </c>
      <c r="D117" s="160" t="str">
        <f>IF(B117&lt;&gt;"",Deckblatt!$K$25,"")</f>
        <v/>
      </c>
      <c r="E117" s="161"/>
      <c r="F117" s="156"/>
    </row>
    <row r="118" spans="1:6" ht="17.5" x14ac:dyDescent="0.25">
      <c r="A118" s="159" t="str">
        <f t="shared" si="1"/>
        <v/>
      </c>
      <c r="B118" s="158"/>
      <c r="C118" s="160" t="str">
        <f>IF(B118&lt;&gt;"",Deckblatt!$C$23,"")</f>
        <v/>
      </c>
      <c r="D118" s="160" t="str">
        <f>IF(B118&lt;&gt;"",Deckblatt!$K$25,"")</f>
        <v/>
      </c>
      <c r="E118" s="161"/>
      <c r="F118" s="156"/>
    </row>
    <row r="119" spans="1:6" ht="17.5" x14ac:dyDescent="0.25">
      <c r="A119" s="159" t="str">
        <f t="shared" si="1"/>
        <v/>
      </c>
      <c r="B119" s="158"/>
      <c r="C119" s="160" t="str">
        <f>IF(B119&lt;&gt;"",Deckblatt!$C$23,"")</f>
        <v/>
      </c>
      <c r="D119" s="160" t="str">
        <f>IF(B119&lt;&gt;"",Deckblatt!$K$25,"")</f>
        <v/>
      </c>
      <c r="E119" s="161"/>
      <c r="F119" s="156"/>
    </row>
    <row r="120" spans="1:6" ht="17.5" x14ac:dyDescent="0.25">
      <c r="A120" s="159" t="str">
        <f t="shared" si="1"/>
        <v/>
      </c>
      <c r="B120" s="158"/>
      <c r="C120" s="160" t="str">
        <f>IF(B120&lt;&gt;"",Deckblatt!$C$23,"")</f>
        <v/>
      </c>
      <c r="D120" s="160" t="str">
        <f>IF(B120&lt;&gt;"",Deckblatt!$K$25,"")</f>
        <v/>
      </c>
      <c r="E120" s="161"/>
      <c r="F120" s="156"/>
    </row>
    <row r="121" spans="1:6" ht="17.5" x14ac:dyDescent="0.25">
      <c r="A121" s="159" t="str">
        <f t="shared" si="1"/>
        <v/>
      </c>
      <c r="B121" s="158"/>
      <c r="C121" s="160" t="str">
        <f>IF(B121&lt;&gt;"",Deckblatt!$C$23,"")</f>
        <v/>
      </c>
      <c r="D121" s="160" t="str">
        <f>IF(B121&lt;&gt;"",Deckblatt!$K$25,"")</f>
        <v/>
      </c>
      <c r="E121" s="161"/>
      <c r="F121" s="156"/>
    </row>
    <row r="122" spans="1:6" ht="17.5" x14ac:dyDescent="0.25">
      <c r="A122" s="159" t="str">
        <f t="shared" si="1"/>
        <v/>
      </c>
      <c r="B122" s="158"/>
      <c r="C122" s="160" t="str">
        <f>IF(B122&lt;&gt;"",Deckblatt!$C$23,"")</f>
        <v/>
      </c>
      <c r="D122" s="160" t="str">
        <f>IF(B122&lt;&gt;"",Deckblatt!$K$25,"")</f>
        <v/>
      </c>
      <c r="E122" s="161"/>
      <c r="F122" s="156"/>
    </row>
    <row r="123" spans="1:6" ht="17.5" x14ac:dyDescent="0.25">
      <c r="A123" s="159" t="str">
        <f t="shared" si="1"/>
        <v/>
      </c>
      <c r="B123" s="158"/>
      <c r="C123" s="160" t="str">
        <f>IF(B123&lt;&gt;"",Deckblatt!$C$23,"")</f>
        <v/>
      </c>
      <c r="D123" s="160" t="str">
        <f>IF(B123&lt;&gt;"",Deckblatt!$K$25,"")</f>
        <v/>
      </c>
      <c r="E123" s="161"/>
      <c r="F123" s="156"/>
    </row>
    <row r="124" spans="1:6" ht="17.5" x14ac:dyDescent="0.25">
      <c r="A124" s="159" t="str">
        <f t="shared" si="1"/>
        <v/>
      </c>
      <c r="B124" s="158"/>
      <c r="C124" s="160" t="str">
        <f>IF(B124&lt;&gt;"",Deckblatt!$C$23,"")</f>
        <v/>
      </c>
      <c r="D124" s="160" t="str">
        <f>IF(B124&lt;&gt;"",Deckblatt!$K$25,"")</f>
        <v/>
      </c>
      <c r="E124" s="161"/>
      <c r="F124" s="156"/>
    </row>
    <row r="125" spans="1:6" ht="17.5" x14ac:dyDescent="0.25">
      <c r="A125" s="159" t="str">
        <f t="shared" si="1"/>
        <v/>
      </c>
      <c r="B125" s="158"/>
      <c r="C125" s="160" t="str">
        <f>IF(B125&lt;&gt;"",Deckblatt!$C$23,"")</f>
        <v/>
      </c>
      <c r="D125" s="160" t="str">
        <f>IF(B125&lt;&gt;"",Deckblatt!$K$25,"")</f>
        <v/>
      </c>
      <c r="E125" s="161"/>
      <c r="F125" s="156"/>
    </row>
    <row r="126" spans="1:6" ht="17.5" x14ac:dyDescent="0.25">
      <c r="A126" s="159" t="str">
        <f t="shared" si="1"/>
        <v/>
      </c>
      <c r="B126" s="158"/>
      <c r="C126" s="160" t="str">
        <f>IF(B126&lt;&gt;"",Deckblatt!$C$23,"")</f>
        <v/>
      </c>
      <c r="D126" s="160" t="str">
        <f>IF(B126&lt;&gt;"",Deckblatt!$K$25,"")</f>
        <v/>
      </c>
      <c r="E126" s="161"/>
      <c r="F126" s="156"/>
    </row>
    <row r="127" spans="1:6" ht="17.5" x14ac:dyDescent="0.25">
      <c r="A127" s="159" t="str">
        <f t="shared" si="1"/>
        <v/>
      </c>
      <c r="B127" s="158"/>
      <c r="C127" s="160" t="str">
        <f>IF(B127&lt;&gt;"",Deckblatt!$C$23,"")</f>
        <v/>
      </c>
      <c r="D127" s="160" t="str">
        <f>IF(B127&lt;&gt;"",Deckblatt!$K$25,"")</f>
        <v/>
      </c>
      <c r="E127" s="161"/>
      <c r="F127" s="156"/>
    </row>
    <row r="128" spans="1:6" ht="17.5" x14ac:dyDescent="0.25">
      <c r="A128" s="159" t="str">
        <f t="shared" si="1"/>
        <v/>
      </c>
      <c r="B128" s="158"/>
      <c r="C128" s="160" t="str">
        <f>IF(B128&lt;&gt;"",Deckblatt!$C$23,"")</f>
        <v/>
      </c>
      <c r="D128" s="160" t="str">
        <f>IF(B128&lt;&gt;"",Deckblatt!$K$25,"")</f>
        <v/>
      </c>
      <c r="E128" s="161"/>
      <c r="F128" s="156"/>
    </row>
    <row r="129" spans="1:6" ht="17.5" x14ac:dyDescent="0.25">
      <c r="A129" s="159" t="str">
        <f t="shared" si="1"/>
        <v/>
      </c>
      <c r="B129" s="158"/>
      <c r="C129" s="160" t="str">
        <f>IF(B129&lt;&gt;"",Deckblatt!$C$23,"")</f>
        <v/>
      </c>
      <c r="D129" s="160" t="str">
        <f>IF(B129&lt;&gt;"",Deckblatt!$K$25,"")</f>
        <v/>
      </c>
      <c r="E129" s="161"/>
      <c r="F129" s="156"/>
    </row>
    <row r="130" spans="1:6" ht="17.5" x14ac:dyDescent="0.25">
      <c r="A130" s="159" t="str">
        <f t="shared" si="1"/>
        <v/>
      </c>
      <c r="B130" s="158"/>
      <c r="C130" s="160" t="str">
        <f>IF(B130&lt;&gt;"",Deckblatt!$C$23,"")</f>
        <v/>
      </c>
      <c r="D130" s="160" t="str">
        <f>IF(B130&lt;&gt;"",Deckblatt!$K$25,"")</f>
        <v/>
      </c>
      <c r="E130" s="161"/>
      <c r="F130" s="156"/>
    </row>
    <row r="131" spans="1:6" ht="17.5" x14ac:dyDescent="0.25">
      <c r="A131" s="159" t="str">
        <f t="shared" si="1"/>
        <v/>
      </c>
      <c r="B131" s="158"/>
      <c r="C131" s="160" t="str">
        <f>IF(B131&lt;&gt;"",Deckblatt!$C$23,"")</f>
        <v/>
      </c>
      <c r="D131" s="160" t="str">
        <f>IF(B131&lt;&gt;"",Deckblatt!$K$25,"")</f>
        <v/>
      </c>
      <c r="E131" s="161"/>
      <c r="F131" s="156"/>
    </row>
    <row r="132" spans="1:6" ht="17.5" x14ac:dyDescent="0.25">
      <c r="A132" s="159" t="str">
        <f t="shared" si="1"/>
        <v/>
      </c>
      <c r="B132" s="158"/>
      <c r="C132" s="160" t="str">
        <f>IF(B132&lt;&gt;"",Deckblatt!$C$23,"")</f>
        <v/>
      </c>
      <c r="D132" s="160" t="str">
        <f>IF(B132&lt;&gt;"",Deckblatt!$K$25,"")</f>
        <v/>
      </c>
      <c r="E132" s="161"/>
      <c r="F132" s="156"/>
    </row>
    <row r="133" spans="1:6" ht="17.5" x14ac:dyDescent="0.25">
      <c r="A133" s="159" t="str">
        <f t="shared" si="1"/>
        <v/>
      </c>
      <c r="B133" s="158"/>
      <c r="C133" s="160" t="str">
        <f>IF(B133&lt;&gt;"",Deckblatt!$C$23,"")</f>
        <v/>
      </c>
      <c r="D133" s="160" t="str">
        <f>IF(B133&lt;&gt;"",Deckblatt!$K$25,"")</f>
        <v/>
      </c>
      <c r="E133" s="161"/>
      <c r="F133" s="156"/>
    </row>
    <row r="134" spans="1:6" ht="17.5" x14ac:dyDescent="0.25">
      <c r="A134" s="159" t="str">
        <f t="shared" si="1"/>
        <v/>
      </c>
      <c r="B134" s="158"/>
      <c r="C134" s="160" t="str">
        <f>IF(B134&lt;&gt;"",Deckblatt!$C$23,"")</f>
        <v/>
      </c>
      <c r="D134" s="160" t="str">
        <f>IF(B134&lt;&gt;"",Deckblatt!$K$25,"")</f>
        <v/>
      </c>
      <c r="E134" s="161"/>
      <c r="F134" s="156"/>
    </row>
    <row r="135" spans="1:6" ht="17.5" x14ac:dyDescent="0.25">
      <c r="A135" s="159" t="str">
        <f t="shared" si="1"/>
        <v/>
      </c>
      <c r="B135" s="158"/>
      <c r="C135" s="160" t="str">
        <f>IF(B135&lt;&gt;"",Deckblatt!$C$23,"")</f>
        <v/>
      </c>
      <c r="D135" s="160" t="str">
        <f>IF(B135&lt;&gt;"",Deckblatt!$K$25,"")</f>
        <v/>
      </c>
      <c r="E135" s="161"/>
      <c r="F135" s="156"/>
    </row>
    <row r="136" spans="1:6" ht="17.5" x14ac:dyDescent="0.25">
      <c r="A136" s="159" t="str">
        <f t="shared" si="1"/>
        <v/>
      </c>
      <c r="B136" s="158"/>
      <c r="C136" s="160" t="str">
        <f>IF(B136&lt;&gt;"",Deckblatt!$C$23,"")</f>
        <v/>
      </c>
      <c r="D136" s="160" t="str">
        <f>IF(B136&lt;&gt;"",Deckblatt!$K$25,"")</f>
        <v/>
      </c>
      <c r="E136" s="161"/>
      <c r="F136" s="156"/>
    </row>
    <row r="137" spans="1:6" ht="17.5" x14ac:dyDescent="0.25">
      <c r="A137" s="159" t="str">
        <f t="shared" si="1"/>
        <v/>
      </c>
      <c r="B137" s="158"/>
      <c r="C137" s="160" t="str">
        <f>IF(B137&lt;&gt;"",Deckblatt!$C$23,"")</f>
        <v/>
      </c>
      <c r="D137" s="160" t="str">
        <f>IF(B137&lt;&gt;"",Deckblatt!$K$25,"")</f>
        <v/>
      </c>
      <c r="E137" s="161"/>
      <c r="F137" s="156"/>
    </row>
    <row r="138" spans="1:6" ht="17.5" x14ac:dyDescent="0.25">
      <c r="A138" s="159" t="str">
        <f t="shared" si="1"/>
        <v/>
      </c>
      <c r="B138" s="158"/>
      <c r="C138" s="160" t="str">
        <f>IF(B138&lt;&gt;"",Deckblatt!$C$23,"")</f>
        <v/>
      </c>
      <c r="D138" s="160" t="str">
        <f>IF(B138&lt;&gt;"",Deckblatt!$K$25,"")</f>
        <v/>
      </c>
      <c r="E138" s="161"/>
      <c r="F138" s="156"/>
    </row>
    <row r="139" spans="1:6" ht="17.5" x14ac:dyDescent="0.25">
      <c r="A139" s="159" t="str">
        <f t="shared" si="1"/>
        <v/>
      </c>
      <c r="B139" s="158"/>
      <c r="C139" s="160" t="str">
        <f>IF(B139&lt;&gt;"",Deckblatt!$C$23,"")</f>
        <v/>
      </c>
      <c r="D139" s="160" t="str">
        <f>IF(B139&lt;&gt;"",Deckblatt!$K$25,"")</f>
        <v/>
      </c>
      <c r="E139" s="161"/>
      <c r="F139" s="156"/>
    </row>
    <row r="140" spans="1:6" ht="17.5" x14ac:dyDescent="0.25">
      <c r="A140" s="159" t="str">
        <f t="shared" si="1"/>
        <v/>
      </c>
      <c r="B140" s="158"/>
      <c r="C140" s="160" t="str">
        <f>IF(B140&lt;&gt;"",Deckblatt!$C$23,"")</f>
        <v/>
      </c>
      <c r="D140" s="160" t="str">
        <f>IF(B140&lt;&gt;"",Deckblatt!$K$25,"")</f>
        <v/>
      </c>
      <c r="E140" s="161"/>
      <c r="F140" s="156"/>
    </row>
    <row r="141" spans="1:6" ht="17.5" x14ac:dyDescent="0.25">
      <c r="A141" s="159" t="str">
        <f t="shared" si="1"/>
        <v/>
      </c>
      <c r="B141" s="158"/>
      <c r="C141" s="160" t="str">
        <f>IF(B141&lt;&gt;"",Deckblatt!$C$23,"")</f>
        <v/>
      </c>
      <c r="D141" s="160" t="str">
        <f>IF(B141&lt;&gt;"",Deckblatt!$K$25,"")</f>
        <v/>
      </c>
      <c r="E141" s="161"/>
      <c r="F141" s="156"/>
    </row>
    <row r="142" spans="1:6" ht="17.5" x14ac:dyDescent="0.25">
      <c r="A142" s="159" t="str">
        <f t="shared" si="1"/>
        <v/>
      </c>
      <c r="B142" s="158"/>
      <c r="C142" s="160" t="str">
        <f>IF(B142&lt;&gt;"",Deckblatt!$C$23,"")</f>
        <v/>
      </c>
      <c r="D142" s="160" t="str">
        <f>IF(B142&lt;&gt;"",Deckblatt!$K$25,"")</f>
        <v/>
      </c>
      <c r="E142" s="161"/>
      <c r="F142" s="156"/>
    </row>
    <row r="143" spans="1:6" ht="17.5" x14ac:dyDescent="0.25">
      <c r="A143" s="159" t="str">
        <f t="shared" si="1"/>
        <v/>
      </c>
      <c r="B143" s="158"/>
      <c r="C143" s="160" t="str">
        <f>IF(B143&lt;&gt;"",Deckblatt!$C$23,"")</f>
        <v/>
      </c>
      <c r="D143" s="160" t="str">
        <f>IF(B143&lt;&gt;"",Deckblatt!$K$25,"")</f>
        <v/>
      </c>
      <c r="E143" s="161"/>
      <c r="F143" s="156"/>
    </row>
    <row r="144" spans="1:6" ht="17.5" x14ac:dyDescent="0.25">
      <c r="A144" s="159" t="str">
        <f t="shared" si="1"/>
        <v/>
      </c>
      <c r="B144" s="158"/>
      <c r="C144" s="160" t="str">
        <f>IF(B144&lt;&gt;"",Deckblatt!$C$23,"")</f>
        <v/>
      </c>
      <c r="D144" s="160" t="str">
        <f>IF(B144&lt;&gt;"",Deckblatt!$K$25,"")</f>
        <v/>
      </c>
      <c r="E144" s="161"/>
      <c r="F144" s="156"/>
    </row>
    <row r="145" spans="1:6" ht="17.5" x14ac:dyDescent="0.25">
      <c r="A145" s="159" t="str">
        <f t="shared" si="1"/>
        <v/>
      </c>
      <c r="B145" s="158"/>
      <c r="C145" s="160" t="str">
        <f>IF(B145&lt;&gt;"",Deckblatt!$C$23,"")</f>
        <v/>
      </c>
      <c r="D145" s="160" t="str">
        <f>IF(B145&lt;&gt;"",Deckblatt!$K$25,"")</f>
        <v/>
      </c>
      <c r="E145" s="161"/>
      <c r="F145" s="156"/>
    </row>
    <row r="146" spans="1:6" ht="17.5" x14ac:dyDescent="0.25">
      <c r="A146" s="159" t="str">
        <f t="shared" si="1"/>
        <v/>
      </c>
      <c r="B146" s="158"/>
      <c r="C146" s="160" t="str">
        <f>IF(B146&lt;&gt;"",Deckblatt!$C$23,"")</f>
        <v/>
      </c>
      <c r="D146" s="160" t="str">
        <f>IF(B146&lt;&gt;"",Deckblatt!$K$25,"")</f>
        <v/>
      </c>
      <c r="E146" s="161"/>
      <c r="F146" s="156"/>
    </row>
    <row r="147" spans="1:6" ht="17.5" x14ac:dyDescent="0.25">
      <c r="A147" s="159" t="str">
        <f t="shared" ref="A147:A210" si="2">IF(B147&lt;&gt;"",ROW()-ROW($A$17),"")</f>
        <v/>
      </c>
      <c r="B147" s="158"/>
      <c r="C147" s="160" t="str">
        <f>IF(B147&lt;&gt;"",Deckblatt!$C$23,"")</f>
        <v/>
      </c>
      <c r="D147" s="160" t="str">
        <f>IF(B147&lt;&gt;"",Deckblatt!$K$25,"")</f>
        <v/>
      </c>
      <c r="E147" s="161"/>
      <c r="F147" s="156"/>
    </row>
    <row r="148" spans="1:6" ht="17.5" x14ac:dyDescent="0.25">
      <c r="A148" s="159" t="str">
        <f t="shared" si="2"/>
        <v/>
      </c>
      <c r="B148" s="158"/>
      <c r="C148" s="160" t="str">
        <f>IF(B148&lt;&gt;"",Deckblatt!$C$23,"")</f>
        <v/>
      </c>
      <c r="D148" s="160" t="str">
        <f>IF(B148&lt;&gt;"",Deckblatt!$K$25,"")</f>
        <v/>
      </c>
      <c r="E148" s="161"/>
      <c r="F148" s="156"/>
    </row>
    <row r="149" spans="1:6" ht="17.5" x14ac:dyDescent="0.25">
      <c r="A149" s="159" t="str">
        <f t="shared" si="2"/>
        <v/>
      </c>
      <c r="B149" s="158"/>
      <c r="C149" s="160" t="str">
        <f>IF(B149&lt;&gt;"",Deckblatt!$C$23,"")</f>
        <v/>
      </c>
      <c r="D149" s="160" t="str">
        <f>IF(B149&lt;&gt;"",Deckblatt!$K$25,"")</f>
        <v/>
      </c>
      <c r="E149" s="161"/>
      <c r="F149" s="156"/>
    </row>
    <row r="150" spans="1:6" ht="17.5" x14ac:dyDescent="0.25">
      <c r="A150" s="159" t="str">
        <f t="shared" si="2"/>
        <v/>
      </c>
      <c r="B150" s="158"/>
      <c r="C150" s="160" t="str">
        <f>IF(B150&lt;&gt;"",Deckblatt!$C$23,"")</f>
        <v/>
      </c>
      <c r="D150" s="160" t="str">
        <f>IF(B150&lt;&gt;"",Deckblatt!$K$25,"")</f>
        <v/>
      </c>
      <c r="E150" s="161"/>
      <c r="F150" s="156"/>
    </row>
    <row r="151" spans="1:6" ht="17.5" x14ac:dyDescent="0.25">
      <c r="A151" s="159" t="str">
        <f t="shared" si="2"/>
        <v/>
      </c>
      <c r="B151" s="158"/>
      <c r="C151" s="160" t="str">
        <f>IF(B151&lt;&gt;"",Deckblatt!$C$23,"")</f>
        <v/>
      </c>
      <c r="D151" s="160" t="str">
        <f>IF(B151&lt;&gt;"",Deckblatt!$K$25,"")</f>
        <v/>
      </c>
      <c r="E151" s="161"/>
      <c r="F151" s="156"/>
    </row>
    <row r="152" spans="1:6" ht="17.5" x14ac:dyDescent="0.25">
      <c r="A152" s="159" t="str">
        <f t="shared" si="2"/>
        <v/>
      </c>
      <c r="B152" s="158"/>
      <c r="C152" s="160" t="str">
        <f>IF(B152&lt;&gt;"",Deckblatt!$C$23,"")</f>
        <v/>
      </c>
      <c r="D152" s="160" t="str">
        <f>IF(B152&lt;&gt;"",Deckblatt!$K$25,"")</f>
        <v/>
      </c>
      <c r="E152" s="161"/>
      <c r="F152" s="156"/>
    </row>
    <row r="153" spans="1:6" ht="17.5" x14ac:dyDescent="0.25">
      <c r="A153" s="159" t="str">
        <f t="shared" si="2"/>
        <v/>
      </c>
      <c r="B153" s="158"/>
      <c r="C153" s="160" t="str">
        <f>IF(B153&lt;&gt;"",Deckblatt!$C$23,"")</f>
        <v/>
      </c>
      <c r="D153" s="160" t="str">
        <f>IF(B153&lt;&gt;"",Deckblatt!$K$25,"")</f>
        <v/>
      </c>
      <c r="E153" s="161"/>
      <c r="F153" s="156"/>
    </row>
    <row r="154" spans="1:6" ht="17.5" x14ac:dyDescent="0.25">
      <c r="A154" s="159" t="str">
        <f t="shared" si="2"/>
        <v/>
      </c>
      <c r="B154" s="158"/>
      <c r="C154" s="160" t="str">
        <f>IF(B154&lt;&gt;"",Deckblatt!$C$23,"")</f>
        <v/>
      </c>
      <c r="D154" s="160" t="str">
        <f>IF(B154&lt;&gt;"",Deckblatt!$K$25,"")</f>
        <v/>
      </c>
      <c r="E154" s="161"/>
      <c r="F154" s="156"/>
    </row>
    <row r="155" spans="1:6" ht="17.5" x14ac:dyDescent="0.25">
      <c r="A155" s="159" t="str">
        <f t="shared" si="2"/>
        <v/>
      </c>
      <c r="B155" s="158"/>
      <c r="C155" s="160" t="str">
        <f>IF(B155&lt;&gt;"",Deckblatt!$C$23,"")</f>
        <v/>
      </c>
      <c r="D155" s="160" t="str">
        <f>IF(B155&lt;&gt;"",Deckblatt!$K$25,"")</f>
        <v/>
      </c>
      <c r="E155" s="161"/>
      <c r="F155" s="156"/>
    </row>
    <row r="156" spans="1:6" ht="17.5" x14ac:dyDescent="0.25">
      <c r="A156" s="159" t="str">
        <f t="shared" si="2"/>
        <v/>
      </c>
      <c r="B156" s="158"/>
      <c r="C156" s="160" t="str">
        <f>IF(B156&lt;&gt;"",Deckblatt!$C$23,"")</f>
        <v/>
      </c>
      <c r="D156" s="160" t="str">
        <f>IF(B156&lt;&gt;"",Deckblatt!$K$25,"")</f>
        <v/>
      </c>
      <c r="E156" s="161"/>
      <c r="F156" s="156"/>
    </row>
    <row r="157" spans="1:6" ht="17.5" x14ac:dyDescent="0.25">
      <c r="A157" s="159" t="str">
        <f t="shared" si="2"/>
        <v/>
      </c>
      <c r="B157" s="158"/>
      <c r="C157" s="160" t="str">
        <f>IF(B157&lt;&gt;"",Deckblatt!$C$23,"")</f>
        <v/>
      </c>
      <c r="D157" s="160" t="str">
        <f>IF(B157&lt;&gt;"",Deckblatt!$K$25,"")</f>
        <v/>
      </c>
      <c r="E157" s="161"/>
      <c r="F157" s="156"/>
    </row>
    <row r="158" spans="1:6" ht="17.5" x14ac:dyDescent="0.25">
      <c r="A158" s="159" t="str">
        <f t="shared" si="2"/>
        <v/>
      </c>
      <c r="B158" s="158"/>
      <c r="C158" s="160" t="str">
        <f>IF(B158&lt;&gt;"",Deckblatt!$C$23,"")</f>
        <v/>
      </c>
      <c r="D158" s="160" t="str">
        <f>IF(B158&lt;&gt;"",Deckblatt!$K$25,"")</f>
        <v/>
      </c>
      <c r="E158" s="161"/>
      <c r="F158" s="156"/>
    </row>
    <row r="159" spans="1:6" ht="17.5" x14ac:dyDescent="0.25">
      <c r="A159" s="159" t="str">
        <f t="shared" si="2"/>
        <v/>
      </c>
      <c r="B159" s="158"/>
      <c r="C159" s="160" t="str">
        <f>IF(B159&lt;&gt;"",Deckblatt!$C$23,"")</f>
        <v/>
      </c>
      <c r="D159" s="160" t="str">
        <f>IF(B159&lt;&gt;"",Deckblatt!$K$25,"")</f>
        <v/>
      </c>
      <c r="E159" s="161"/>
      <c r="F159" s="156"/>
    </row>
    <row r="160" spans="1:6" ht="17.5" x14ac:dyDescent="0.25">
      <c r="A160" s="159" t="str">
        <f t="shared" si="2"/>
        <v/>
      </c>
      <c r="B160" s="158"/>
      <c r="C160" s="160" t="str">
        <f>IF(B160&lt;&gt;"",Deckblatt!$C$23,"")</f>
        <v/>
      </c>
      <c r="D160" s="160" t="str">
        <f>IF(B160&lt;&gt;"",Deckblatt!$K$25,"")</f>
        <v/>
      </c>
      <c r="E160" s="161"/>
      <c r="F160" s="156"/>
    </row>
    <row r="161" spans="1:6" ht="17.5" x14ac:dyDescent="0.25">
      <c r="A161" s="159" t="str">
        <f t="shared" si="2"/>
        <v/>
      </c>
      <c r="B161" s="158"/>
      <c r="C161" s="160" t="str">
        <f>IF(B161&lt;&gt;"",Deckblatt!$C$23,"")</f>
        <v/>
      </c>
      <c r="D161" s="160" t="str">
        <f>IF(B161&lt;&gt;"",Deckblatt!$K$25,"")</f>
        <v/>
      </c>
      <c r="E161" s="161"/>
      <c r="F161" s="156"/>
    </row>
    <row r="162" spans="1:6" ht="17.5" x14ac:dyDescent="0.25">
      <c r="A162" s="159" t="str">
        <f t="shared" si="2"/>
        <v/>
      </c>
      <c r="B162" s="158"/>
      <c r="C162" s="160" t="str">
        <f>IF(B162&lt;&gt;"",Deckblatt!$C$23,"")</f>
        <v/>
      </c>
      <c r="D162" s="160" t="str">
        <f>IF(B162&lt;&gt;"",Deckblatt!$K$25,"")</f>
        <v/>
      </c>
      <c r="E162" s="161"/>
      <c r="F162" s="156"/>
    </row>
    <row r="163" spans="1:6" ht="17.5" x14ac:dyDescent="0.25">
      <c r="A163" s="159" t="str">
        <f t="shared" si="2"/>
        <v/>
      </c>
      <c r="B163" s="158"/>
      <c r="C163" s="160" t="str">
        <f>IF(B163&lt;&gt;"",Deckblatt!$C$23,"")</f>
        <v/>
      </c>
      <c r="D163" s="160" t="str">
        <f>IF(B163&lt;&gt;"",Deckblatt!$K$25,"")</f>
        <v/>
      </c>
      <c r="E163" s="161"/>
      <c r="F163" s="156"/>
    </row>
    <row r="164" spans="1:6" ht="17.5" x14ac:dyDescent="0.25">
      <c r="A164" s="159" t="str">
        <f t="shared" si="2"/>
        <v/>
      </c>
      <c r="B164" s="158"/>
      <c r="C164" s="160" t="str">
        <f>IF(B164&lt;&gt;"",Deckblatt!$C$23,"")</f>
        <v/>
      </c>
      <c r="D164" s="160" t="str">
        <f>IF(B164&lt;&gt;"",Deckblatt!$K$25,"")</f>
        <v/>
      </c>
      <c r="E164" s="161"/>
      <c r="F164" s="156"/>
    </row>
    <row r="165" spans="1:6" ht="17.5" x14ac:dyDescent="0.25">
      <c r="A165" s="159" t="str">
        <f t="shared" si="2"/>
        <v/>
      </c>
      <c r="B165" s="158"/>
      <c r="C165" s="160" t="str">
        <f>IF(B165&lt;&gt;"",Deckblatt!$C$23,"")</f>
        <v/>
      </c>
      <c r="D165" s="160" t="str">
        <f>IF(B165&lt;&gt;"",Deckblatt!$K$25,"")</f>
        <v/>
      </c>
      <c r="E165" s="161"/>
      <c r="F165" s="156"/>
    </row>
    <row r="166" spans="1:6" ht="17.5" x14ac:dyDescent="0.25">
      <c r="A166" s="159" t="str">
        <f t="shared" si="2"/>
        <v/>
      </c>
      <c r="B166" s="158"/>
      <c r="C166" s="160" t="str">
        <f>IF(B166&lt;&gt;"",Deckblatt!$C$23,"")</f>
        <v/>
      </c>
      <c r="D166" s="160" t="str">
        <f>IF(B166&lt;&gt;"",Deckblatt!$K$25,"")</f>
        <v/>
      </c>
      <c r="E166" s="161"/>
      <c r="F166" s="156"/>
    </row>
    <row r="167" spans="1:6" ht="17.5" x14ac:dyDescent="0.25">
      <c r="A167" s="159" t="str">
        <f t="shared" si="2"/>
        <v/>
      </c>
      <c r="B167" s="158"/>
      <c r="C167" s="160" t="str">
        <f>IF(B167&lt;&gt;"",Deckblatt!$C$23,"")</f>
        <v/>
      </c>
      <c r="D167" s="160" t="str">
        <f>IF(B167&lt;&gt;"",Deckblatt!$K$25,"")</f>
        <v/>
      </c>
      <c r="E167" s="161"/>
      <c r="F167" s="156"/>
    </row>
    <row r="168" spans="1:6" ht="17.5" x14ac:dyDescent="0.25">
      <c r="A168" s="159" t="str">
        <f t="shared" si="2"/>
        <v/>
      </c>
      <c r="B168" s="158"/>
      <c r="C168" s="160" t="str">
        <f>IF(B168&lt;&gt;"",Deckblatt!$C$23,"")</f>
        <v/>
      </c>
      <c r="D168" s="160" t="str">
        <f>IF(B168&lt;&gt;"",Deckblatt!$K$25,"")</f>
        <v/>
      </c>
      <c r="E168" s="161"/>
      <c r="F168" s="156"/>
    </row>
    <row r="169" spans="1:6" ht="17.5" x14ac:dyDescent="0.25">
      <c r="A169" s="159" t="str">
        <f t="shared" si="2"/>
        <v/>
      </c>
      <c r="B169" s="158"/>
      <c r="C169" s="160" t="str">
        <f>IF(B169&lt;&gt;"",Deckblatt!$C$23,"")</f>
        <v/>
      </c>
      <c r="D169" s="160" t="str">
        <f>IF(B169&lt;&gt;"",Deckblatt!$K$25,"")</f>
        <v/>
      </c>
      <c r="E169" s="161"/>
      <c r="F169" s="156"/>
    </row>
    <row r="170" spans="1:6" ht="17.5" x14ac:dyDescent="0.25">
      <c r="A170" s="159" t="str">
        <f t="shared" si="2"/>
        <v/>
      </c>
      <c r="B170" s="158"/>
      <c r="C170" s="160" t="str">
        <f>IF(B170&lt;&gt;"",Deckblatt!$C$23,"")</f>
        <v/>
      </c>
      <c r="D170" s="160" t="str">
        <f>IF(B170&lt;&gt;"",Deckblatt!$K$25,"")</f>
        <v/>
      </c>
      <c r="E170" s="161"/>
      <c r="F170" s="156"/>
    </row>
    <row r="171" spans="1:6" ht="17.5" x14ac:dyDescent="0.25">
      <c r="A171" s="159" t="str">
        <f t="shared" si="2"/>
        <v/>
      </c>
      <c r="B171" s="158"/>
      <c r="C171" s="160" t="str">
        <f>IF(B171&lt;&gt;"",Deckblatt!$C$23,"")</f>
        <v/>
      </c>
      <c r="D171" s="160" t="str">
        <f>IF(B171&lt;&gt;"",Deckblatt!$K$25,"")</f>
        <v/>
      </c>
      <c r="E171" s="161"/>
      <c r="F171" s="156"/>
    </row>
    <row r="172" spans="1:6" ht="17.5" x14ac:dyDescent="0.25">
      <c r="A172" s="159" t="str">
        <f t="shared" si="2"/>
        <v/>
      </c>
      <c r="B172" s="158"/>
      <c r="C172" s="160" t="str">
        <f>IF(B172&lt;&gt;"",Deckblatt!$C$23,"")</f>
        <v/>
      </c>
      <c r="D172" s="160" t="str">
        <f>IF(B172&lt;&gt;"",Deckblatt!$K$25,"")</f>
        <v/>
      </c>
      <c r="E172" s="161"/>
      <c r="F172" s="156"/>
    </row>
    <row r="173" spans="1:6" ht="17.5" x14ac:dyDescent="0.25">
      <c r="A173" s="159" t="str">
        <f t="shared" si="2"/>
        <v/>
      </c>
      <c r="B173" s="158"/>
      <c r="C173" s="160" t="str">
        <f>IF(B173&lt;&gt;"",Deckblatt!$C$23,"")</f>
        <v/>
      </c>
      <c r="D173" s="160" t="str">
        <f>IF(B173&lt;&gt;"",Deckblatt!$K$25,"")</f>
        <v/>
      </c>
      <c r="E173" s="161"/>
      <c r="F173" s="156"/>
    </row>
    <row r="174" spans="1:6" ht="17.5" x14ac:dyDescent="0.25">
      <c r="A174" s="159" t="str">
        <f t="shared" si="2"/>
        <v/>
      </c>
      <c r="B174" s="158"/>
      <c r="C174" s="160" t="str">
        <f>IF(B174&lt;&gt;"",Deckblatt!$C$23,"")</f>
        <v/>
      </c>
      <c r="D174" s="160" t="str">
        <f>IF(B174&lt;&gt;"",Deckblatt!$K$25,"")</f>
        <v/>
      </c>
      <c r="E174" s="161"/>
      <c r="F174" s="156"/>
    </row>
    <row r="175" spans="1:6" ht="17.5" x14ac:dyDescent="0.25">
      <c r="A175" s="159" t="str">
        <f t="shared" si="2"/>
        <v/>
      </c>
      <c r="B175" s="158"/>
      <c r="C175" s="160" t="str">
        <f>IF(B175&lt;&gt;"",Deckblatt!$C$23,"")</f>
        <v/>
      </c>
      <c r="D175" s="160" t="str">
        <f>IF(B175&lt;&gt;"",Deckblatt!$K$25,"")</f>
        <v/>
      </c>
      <c r="E175" s="161"/>
      <c r="F175" s="156"/>
    </row>
    <row r="176" spans="1:6" ht="17.5" x14ac:dyDescent="0.25">
      <c r="A176" s="159" t="str">
        <f t="shared" si="2"/>
        <v/>
      </c>
      <c r="B176" s="158"/>
      <c r="C176" s="160" t="str">
        <f>IF(B176&lt;&gt;"",Deckblatt!$C$23,"")</f>
        <v/>
      </c>
      <c r="D176" s="160" t="str">
        <f>IF(B176&lt;&gt;"",Deckblatt!$K$25,"")</f>
        <v/>
      </c>
      <c r="E176" s="161"/>
      <c r="F176" s="156"/>
    </row>
    <row r="177" spans="1:6" ht="17.5" x14ac:dyDescent="0.25">
      <c r="A177" s="159" t="str">
        <f t="shared" si="2"/>
        <v/>
      </c>
      <c r="B177" s="158"/>
      <c r="C177" s="160" t="str">
        <f>IF(B177&lt;&gt;"",Deckblatt!$C$23,"")</f>
        <v/>
      </c>
      <c r="D177" s="160" t="str">
        <f>IF(B177&lt;&gt;"",Deckblatt!$K$25,"")</f>
        <v/>
      </c>
      <c r="E177" s="161"/>
      <c r="F177" s="156"/>
    </row>
    <row r="178" spans="1:6" ht="17.5" x14ac:dyDescent="0.25">
      <c r="A178" s="159" t="str">
        <f t="shared" si="2"/>
        <v/>
      </c>
      <c r="B178" s="158"/>
      <c r="C178" s="160" t="str">
        <f>IF(B178&lt;&gt;"",Deckblatt!$C$23,"")</f>
        <v/>
      </c>
      <c r="D178" s="160" t="str">
        <f>IF(B178&lt;&gt;"",Deckblatt!$K$25,"")</f>
        <v/>
      </c>
      <c r="E178" s="161"/>
      <c r="F178" s="156"/>
    </row>
    <row r="179" spans="1:6" ht="17.5" x14ac:dyDescent="0.25">
      <c r="A179" s="159" t="str">
        <f t="shared" si="2"/>
        <v/>
      </c>
      <c r="B179" s="158"/>
      <c r="C179" s="160" t="str">
        <f>IF(B179&lt;&gt;"",Deckblatt!$C$23,"")</f>
        <v/>
      </c>
      <c r="D179" s="160" t="str">
        <f>IF(B179&lt;&gt;"",Deckblatt!$K$25,"")</f>
        <v/>
      </c>
      <c r="E179" s="161"/>
      <c r="F179" s="156"/>
    </row>
    <row r="180" spans="1:6" ht="17.5" x14ac:dyDescent="0.25">
      <c r="A180" s="159" t="str">
        <f t="shared" si="2"/>
        <v/>
      </c>
      <c r="B180" s="158"/>
      <c r="C180" s="160" t="str">
        <f>IF(B180&lt;&gt;"",Deckblatt!$C$23,"")</f>
        <v/>
      </c>
      <c r="D180" s="160" t="str">
        <f>IF(B180&lt;&gt;"",Deckblatt!$K$25,"")</f>
        <v/>
      </c>
      <c r="E180" s="161"/>
      <c r="F180" s="156"/>
    </row>
    <row r="181" spans="1:6" ht="17.5" x14ac:dyDescent="0.25">
      <c r="A181" s="159" t="str">
        <f t="shared" si="2"/>
        <v/>
      </c>
      <c r="B181" s="158"/>
      <c r="C181" s="160" t="str">
        <f>IF(B181&lt;&gt;"",Deckblatt!$C$23,"")</f>
        <v/>
      </c>
      <c r="D181" s="160" t="str">
        <f>IF(B181&lt;&gt;"",Deckblatt!$K$25,"")</f>
        <v/>
      </c>
      <c r="E181" s="161"/>
      <c r="F181" s="156"/>
    </row>
    <row r="182" spans="1:6" ht="17.5" x14ac:dyDescent="0.25">
      <c r="A182" s="159" t="str">
        <f t="shared" si="2"/>
        <v/>
      </c>
      <c r="B182" s="158"/>
      <c r="C182" s="160" t="str">
        <f>IF(B182&lt;&gt;"",Deckblatt!$C$23,"")</f>
        <v/>
      </c>
      <c r="D182" s="160" t="str">
        <f>IF(B182&lt;&gt;"",Deckblatt!$K$25,"")</f>
        <v/>
      </c>
      <c r="E182" s="161"/>
      <c r="F182" s="156"/>
    </row>
    <row r="183" spans="1:6" ht="17.5" x14ac:dyDescent="0.25">
      <c r="A183" s="159" t="str">
        <f t="shared" si="2"/>
        <v/>
      </c>
      <c r="B183" s="158"/>
      <c r="C183" s="160" t="str">
        <f>IF(B183&lt;&gt;"",Deckblatt!$C$23,"")</f>
        <v/>
      </c>
      <c r="D183" s="160" t="str">
        <f>IF(B183&lt;&gt;"",Deckblatt!$K$25,"")</f>
        <v/>
      </c>
      <c r="E183" s="161"/>
      <c r="F183" s="156"/>
    </row>
    <row r="184" spans="1:6" ht="17.5" x14ac:dyDescent="0.25">
      <c r="A184" s="159" t="str">
        <f t="shared" si="2"/>
        <v/>
      </c>
      <c r="B184" s="158"/>
      <c r="C184" s="160" t="str">
        <f>IF(B184&lt;&gt;"",Deckblatt!$C$23,"")</f>
        <v/>
      </c>
      <c r="D184" s="160" t="str">
        <f>IF(B184&lt;&gt;"",Deckblatt!$K$25,"")</f>
        <v/>
      </c>
      <c r="E184" s="161"/>
      <c r="F184" s="156"/>
    </row>
    <row r="185" spans="1:6" ht="17.5" x14ac:dyDescent="0.25">
      <c r="A185" s="159" t="str">
        <f t="shared" si="2"/>
        <v/>
      </c>
      <c r="B185" s="158"/>
      <c r="C185" s="160" t="str">
        <f>IF(B185&lt;&gt;"",Deckblatt!$C$23,"")</f>
        <v/>
      </c>
      <c r="D185" s="160" t="str">
        <f>IF(B185&lt;&gt;"",Deckblatt!$K$25,"")</f>
        <v/>
      </c>
      <c r="E185" s="161"/>
      <c r="F185" s="156"/>
    </row>
    <row r="186" spans="1:6" ht="17.5" x14ac:dyDescent="0.25">
      <c r="A186" s="159" t="str">
        <f t="shared" si="2"/>
        <v/>
      </c>
      <c r="B186" s="158"/>
      <c r="C186" s="160" t="str">
        <f>IF(B186&lt;&gt;"",Deckblatt!$C$23,"")</f>
        <v/>
      </c>
      <c r="D186" s="160" t="str">
        <f>IF(B186&lt;&gt;"",Deckblatt!$K$25,"")</f>
        <v/>
      </c>
      <c r="E186" s="161"/>
      <c r="F186" s="156"/>
    </row>
    <row r="187" spans="1:6" ht="17.5" x14ac:dyDescent="0.25">
      <c r="A187" s="159" t="str">
        <f t="shared" si="2"/>
        <v/>
      </c>
      <c r="B187" s="158"/>
      <c r="C187" s="160" t="str">
        <f>IF(B187&lt;&gt;"",Deckblatt!$C$23,"")</f>
        <v/>
      </c>
      <c r="D187" s="160" t="str">
        <f>IF(B187&lt;&gt;"",Deckblatt!$K$25,"")</f>
        <v/>
      </c>
      <c r="E187" s="161"/>
      <c r="F187" s="156"/>
    </row>
    <row r="188" spans="1:6" ht="17.5" x14ac:dyDescent="0.25">
      <c r="A188" s="159" t="str">
        <f t="shared" si="2"/>
        <v/>
      </c>
      <c r="B188" s="158"/>
      <c r="C188" s="160" t="str">
        <f>IF(B188&lt;&gt;"",Deckblatt!$C$23,"")</f>
        <v/>
      </c>
      <c r="D188" s="160" t="str">
        <f>IF(B188&lt;&gt;"",Deckblatt!$K$25,"")</f>
        <v/>
      </c>
      <c r="E188" s="161"/>
      <c r="F188" s="156"/>
    </row>
    <row r="189" spans="1:6" ht="17.5" x14ac:dyDescent="0.25">
      <c r="A189" s="159" t="str">
        <f t="shared" si="2"/>
        <v/>
      </c>
      <c r="B189" s="158"/>
      <c r="C189" s="160" t="str">
        <f>IF(B189&lt;&gt;"",Deckblatt!$C$23,"")</f>
        <v/>
      </c>
      <c r="D189" s="160" t="str">
        <f>IF(B189&lt;&gt;"",Deckblatt!$K$25,"")</f>
        <v/>
      </c>
      <c r="E189" s="161"/>
      <c r="F189" s="156"/>
    </row>
    <row r="190" spans="1:6" ht="17.5" x14ac:dyDescent="0.25">
      <c r="A190" s="159" t="str">
        <f t="shared" si="2"/>
        <v/>
      </c>
      <c r="B190" s="158"/>
      <c r="C190" s="160" t="str">
        <f>IF(B190&lt;&gt;"",Deckblatt!$C$23,"")</f>
        <v/>
      </c>
      <c r="D190" s="160" t="str">
        <f>IF(B190&lt;&gt;"",Deckblatt!$K$25,"")</f>
        <v/>
      </c>
      <c r="E190" s="161"/>
      <c r="F190" s="156"/>
    </row>
    <row r="191" spans="1:6" ht="17.5" x14ac:dyDescent="0.25">
      <c r="A191" s="159" t="str">
        <f t="shared" si="2"/>
        <v/>
      </c>
      <c r="B191" s="158"/>
      <c r="C191" s="160" t="str">
        <f>IF(B191&lt;&gt;"",Deckblatt!$C$23,"")</f>
        <v/>
      </c>
      <c r="D191" s="160" t="str">
        <f>IF(B191&lt;&gt;"",Deckblatt!$K$25,"")</f>
        <v/>
      </c>
      <c r="E191" s="161"/>
      <c r="F191" s="156"/>
    </row>
    <row r="192" spans="1:6" ht="17.5" x14ac:dyDescent="0.25">
      <c r="A192" s="159" t="str">
        <f t="shared" si="2"/>
        <v/>
      </c>
      <c r="B192" s="158"/>
      <c r="C192" s="160" t="str">
        <f>IF(B192&lt;&gt;"",Deckblatt!$C$23,"")</f>
        <v/>
      </c>
      <c r="D192" s="160" t="str">
        <f>IF(B192&lt;&gt;"",Deckblatt!$K$25,"")</f>
        <v/>
      </c>
      <c r="E192" s="161"/>
      <c r="F192" s="156"/>
    </row>
    <row r="193" spans="1:6" ht="17.5" x14ac:dyDescent="0.25">
      <c r="A193" s="159" t="str">
        <f t="shared" si="2"/>
        <v/>
      </c>
      <c r="B193" s="158"/>
      <c r="C193" s="160" t="str">
        <f>IF(B193&lt;&gt;"",Deckblatt!$C$23,"")</f>
        <v/>
      </c>
      <c r="D193" s="160" t="str">
        <f>IF(B193&lt;&gt;"",Deckblatt!$K$25,"")</f>
        <v/>
      </c>
      <c r="E193" s="161"/>
      <c r="F193" s="156"/>
    </row>
    <row r="194" spans="1:6" ht="17.5" x14ac:dyDescent="0.25">
      <c r="A194" s="159" t="str">
        <f t="shared" si="2"/>
        <v/>
      </c>
      <c r="B194" s="158"/>
      <c r="C194" s="160" t="str">
        <f>IF(B194&lt;&gt;"",Deckblatt!$C$23,"")</f>
        <v/>
      </c>
      <c r="D194" s="160" t="str">
        <f>IF(B194&lt;&gt;"",Deckblatt!$K$25,"")</f>
        <v/>
      </c>
      <c r="E194" s="161"/>
      <c r="F194" s="156"/>
    </row>
    <row r="195" spans="1:6" ht="17.5" x14ac:dyDescent="0.25">
      <c r="A195" s="159" t="str">
        <f t="shared" si="2"/>
        <v/>
      </c>
      <c r="B195" s="158"/>
      <c r="C195" s="160" t="str">
        <f>IF(B195&lt;&gt;"",Deckblatt!$C$23,"")</f>
        <v/>
      </c>
      <c r="D195" s="160" t="str">
        <f>IF(B195&lt;&gt;"",Deckblatt!$K$25,"")</f>
        <v/>
      </c>
      <c r="E195" s="161"/>
      <c r="F195" s="156"/>
    </row>
    <row r="196" spans="1:6" ht="17.5" x14ac:dyDescent="0.25">
      <c r="A196" s="159" t="str">
        <f t="shared" si="2"/>
        <v/>
      </c>
      <c r="B196" s="158"/>
      <c r="C196" s="160" t="str">
        <f>IF(B196&lt;&gt;"",Deckblatt!$C$23,"")</f>
        <v/>
      </c>
      <c r="D196" s="160" t="str">
        <f>IF(B196&lt;&gt;"",Deckblatt!$K$25,"")</f>
        <v/>
      </c>
      <c r="E196" s="161"/>
      <c r="F196" s="156"/>
    </row>
    <row r="197" spans="1:6" ht="17.5" x14ac:dyDescent="0.25">
      <c r="A197" s="159" t="str">
        <f t="shared" si="2"/>
        <v/>
      </c>
      <c r="B197" s="158"/>
      <c r="C197" s="160" t="str">
        <f>IF(B197&lt;&gt;"",Deckblatt!$C$23,"")</f>
        <v/>
      </c>
      <c r="D197" s="160" t="str">
        <f>IF(B197&lt;&gt;"",Deckblatt!$K$25,"")</f>
        <v/>
      </c>
      <c r="E197" s="161"/>
      <c r="F197" s="156"/>
    </row>
    <row r="198" spans="1:6" ht="17.5" x14ac:dyDescent="0.25">
      <c r="A198" s="159" t="str">
        <f t="shared" si="2"/>
        <v/>
      </c>
      <c r="B198" s="158"/>
      <c r="C198" s="160" t="str">
        <f>IF(B198&lt;&gt;"",Deckblatt!$C$23,"")</f>
        <v/>
      </c>
      <c r="D198" s="160" t="str">
        <f>IF(B198&lt;&gt;"",Deckblatt!$K$25,"")</f>
        <v/>
      </c>
      <c r="E198" s="161"/>
      <c r="F198" s="156"/>
    </row>
    <row r="199" spans="1:6" ht="17.5" x14ac:dyDescent="0.25">
      <c r="A199" s="159" t="str">
        <f t="shared" si="2"/>
        <v/>
      </c>
      <c r="B199" s="158"/>
      <c r="C199" s="160" t="str">
        <f>IF(B199&lt;&gt;"",Deckblatt!$C$23,"")</f>
        <v/>
      </c>
      <c r="D199" s="160" t="str">
        <f>IF(B199&lt;&gt;"",Deckblatt!$K$25,"")</f>
        <v/>
      </c>
      <c r="E199" s="161"/>
      <c r="F199" s="156"/>
    </row>
    <row r="200" spans="1:6" ht="17.5" x14ac:dyDescent="0.25">
      <c r="A200" s="159" t="str">
        <f t="shared" si="2"/>
        <v/>
      </c>
      <c r="B200" s="158"/>
      <c r="C200" s="160" t="str">
        <f>IF(B200&lt;&gt;"",Deckblatt!$C$23,"")</f>
        <v/>
      </c>
      <c r="D200" s="160" t="str">
        <f>IF(B200&lt;&gt;"",Deckblatt!$K$25,"")</f>
        <v/>
      </c>
      <c r="E200" s="161"/>
      <c r="F200" s="156"/>
    </row>
    <row r="201" spans="1:6" ht="17.5" x14ac:dyDescent="0.25">
      <c r="A201" s="159" t="str">
        <f t="shared" si="2"/>
        <v/>
      </c>
      <c r="B201" s="158"/>
      <c r="C201" s="160" t="str">
        <f>IF(B201&lt;&gt;"",Deckblatt!$C$23,"")</f>
        <v/>
      </c>
      <c r="D201" s="160" t="str">
        <f>IF(B201&lt;&gt;"",Deckblatt!$K$25,"")</f>
        <v/>
      </c>
      <c r="E201" s="161"/>
      <c r="F201" s="156"/>
    </row>
    <row r="202" spans="1:6" ht="17.5" x14ac:dyDescent="0.25">
      <c r="A202" s="159" t="str">
        <f t="shared" si="2"/>
        <v/>
      </c>
      <c r="B202" s="158"/>
      <c r="C202" s="160" t="str">
        <f>IF(B202&lt;&gt;"",Deckblatt!$C$23,"")</f>
        <v/>
      </c>
      <c r="D202" s="160" t="str">
        <f>IF(B202&lt;&gt;"",Deckblatt!$K$25,"")</f>
        <v/>
      </c>
      <c r="E202" s="161"/>
      <c r="F202" s="156"/>
    </row>
    <row r="203" spans="1:6" ht="17.5" x14ac:dyDescent="0.25">
      <c r="A203" s="159" t="str">
        <f t="shared" si="2"/>
        <v/>
      </c>
      <c r="B203" s="158"/>
      <c r="C203" s="160" t="str">
        <f>IF(B203&lt;&gt;"",Deckblatt!$C$23,"")</f>
        <v/>
      </c>
      <c r="D203" s="160" t="str">
        <f>IF(B203&lt;&gt;"",Deckblatt!$K$25,"")</f>
        <v/>
      </c>
      <c r="E203" s="161"/>
      <c r="F203" s="156"/>
    </row>
    <row r="204" spans="1:6" ht="17.5" x14ac:dyDescent="0.25">
      <c r="A204" s="159" t="str">
        <f t="shared" si="2"/>
        <v/>
      </c>
      <c r="B204" s="158"/>
      <c r="C204" s="160" t="str">
        <f>IF(B204&lt;&gt;"",Deckblatt!$C$23,"")</f>
        <v/>
      </c>
      <c r="D204" s="160" t="str">
        <f>IF(B204&lt;&gt;"",Deckblatt!$K$25,"")</f>
        <v/>
      </c>
      <c r="E204" s="161"/>
      <c r="F204" s="156"/>
    </row>
    <row r="205" spans="1:6" ht="17.5" x14ac:dyDescent="0.25">
      <c r="A205" s="159" t="str">
        <f t="shared" si="2"/>
        <v/>
      </c>
      <c r="B205" s="158"/>
      <c r="C205" s="160" t="str">
        <f>IF(B205&lt;&gt;"",Deckblatt!$C$23,"")</f>
        <v/>
      </c>
      <c r="D205" s="160" t="str">
        <f>IF(B205&lt;&gt;"",Deckblatt!$K$25,"")</f>
        <v/>
      </c>
      <c r="E205" s="161"/>
      <c r="F205" s="156"/>
    </row>
    <row r="206" spans="1:6" ht="17.5" x14ac:dyDescent="0.25">
      <c r="A206" s="159" t="str">
        <f t="shared" si="2"/>
        <v/>
      </c>
      <c r="B206" s="158"/>
      <c r="C206" s="160" t="str">
        <f>IF(B206&lt;&gt;"",Deckblatt!$C$23,"")</f>
        <v/>
      </c>
      <c r="D206" s="160" t="str">
        <f>IF(B206&lt;&gt;"",Deckblatt!$K$25,"")</f>
        <v/>
      </c>
      <c r="E206" s="161"/>
      <c r="F206" s="156"/>
    </row>
    <row r="207" spans="1:6" ht="17.5" x14ac:dyDescent="0.25">
      <c r="A207" s="159" t="str">
        <f t="shared" si="2"/>
        <v/>
      </c>
      <c r="B207" s="158"/>
      <c r="C207" s="160" t="str">
        <f>IF(B207&lt;&gt;"",Deckblatt!$C$23,"")</f>
        <v/>
      </c>
      <c r="D207" s="160" t="str">
        <f>IF(B207&lt;&gt;"",Deckblatt!$K$25,"")</f>
        <v/>
      </c>
      <c r="E207" s="161"/>
      <c r="F207" s="156"/>
    </row>
    <row r="208" spans="1:6" ht="17.5" x14ac:dyDescent="0.25">
      <c r="A208" s="159" t="str">
        <f t="shared" si="2"/>
        <v/>
      </c>
      <c r="B208" s="158"/>
      <c r="C208" s="160" t="str">
        <f>IF(B208&lt;&gt;"",Deckblatt!$C$23,"")</f>
        <v/>
      </c>
      <c r="D208" s="160" t="str">
        <f>IF(B208&lt;&gt;"",Deckblatt!$K$25,"")</f>
        <v/>
      </c>
      <c r="E208" s="161"/>
      <c r="F208" s="156"/>
    </row>
    <row r="209" spans="1:6" ht="17.5" x14ac:dyDescent="0.25">
      <c r="A209" s="159" t="str">
        <f t="shared" si="2"/>
        <v/>
      </c>
      <c r="B209" s="158"/>
      <c r="C209" s="160" t="str">
        <f>IF(B209&lt;&gt;"",Deckblatt!$C$23,"")</f>
        <v/>
      </c>
      <c r="D209" s="160" t="str">
        <f>IF(B209&lt;&gt;"",Deckblatt!$K$25,"")</f>
        <v/>
      </c>
      <c r="E209" s="161"/>
      <c r="F209" s="156"/>
    </row>
    <row r="210" spans="1:6" ht="17.5" x14ac:dyDescent="0.25">
      <c r="A210" s="159" t="str">
        <f t="shared" si="2"/>
        <v/>
      </c>
      <c r="B210" s="158"/>
      <c r="C210" s="160" t="str">
        <f>IF(B210&lt;&gt;"",Deckblatt!$C$23,"")</f>
        <v/>
      </c>
      <c r="D210" s="160" t="str">
        <f>IF(B210&lt;&gt;"",Deckblatt!$K$25,"")</f>
        <v/>
      </c>
      <c r="E210" s="161"/>
      <c r="F210" s="156"/>
    </row>
    <row r="211" spans="1:6" ht="17.5" x14ac:dyDescent="0.25">
      <c r="A211" s="159" t="str">
        <f t="shared" ref="A211:A217" si="3">IF(B211&lt;&gt;"",ROW()-ROW($A$17),"")</f>
        <v/>
      </c>
      <c r="B211" s="158"/>
      <c r="C211" s="160" t="str">
        <f>IF(B211&lt;&gt;"",Deckblatt!$C$23,"")</f>
        <v/>
      </c>
      <c r="D211" s="160" t="str">
        <f>IF(B211&lt;&gt;"",Deckblatt!$K$25,"")</f>
        <v/>
      </c>
      <c r="E211" s="161"/>
      <c r="F211" s="156"/>
    </row>
    <row r="212" spans="1:6" ht="17.5" x14ac:dyDescent="0.25">
      <c r="A212" s="159" t="str">
        <f t="shared" si="3"/>
        <v/>
      </c>
      <c r="B212" s="158"/>
      <c r="C212" s="160" t="str">
        <f>IF(B212&lt;&gt;"",Deckblatt!$C$23,"")</f>
        <v/>
      </c>
      <c r="D212" s="160" t="str">
        <f>IF(B212&lt;&gt;"",Deckblatt!$K$25,"")</f>
        <v/>
      </c>
      <c r="E212" s="161"/>
      <c r="F212" s="156"/>
    </row>
    <row r="213" spans="1:6" ht="17.5" x14ac:dyDescent="0.25">
      <c r="A213" s="159" t="str">
        <f t="shared" si="3"/>
        <v/>
      </c>
      <c r="B213" s="158"/>
      <c r="C213" s="160" t="str">
        <f>IF(B213&lt;&gt;"",Deckblatt!$C$23,"")</f>
        <v/>
      </c>
      <c r="D213" s="160" t="str">
        <f>IF(B213&lt;&gt;"",Deckblatt!$K$25,"")</f>
        <v/>
      </c>
      <c r="E213" s="161"/>
      <c r="F213" s="156"/>
    </row>
    <row r="214" spans="1:6" ht="17.5" x14ac:dyDescent="0.25">
      <c r="A214" s="159" t="str">
        <f t="shared" si="3"/>
        <v/>
      </c>
      <c r="B214" s="158"/>
      <c r="C214" s="160" t="str">
        <f>IF(B214&lt;&gt;"",Deckblatt!$C$23,"")</f>
        <v/>
      </c>
      <c r="D214" s="160" t="str">
        <f>IF(B214&lt;&gt;"",Deckblatt!$K$25,"")</f>
        <v/>
      </c>
      <c r="E214" s="161"/>
      <c r="F214" s="156"/>
    </row>
    <row r="215" spans="1:6" ht="17.5" x14ac:dyDescent="0.25">
      <c r="A215" s="159" t="str">
        <f t="shared" si="3"/>
        <v/>
      </c>
      <c r="B215" s="158"/>
      <c r="C215" s="160" t="str">
        <f>IF(B215&lt;&gt;"",Deckblatt!$C$23,"")</f>
        <v/>
      </c>
      <c r="D215" s="160" t="str">
        <f>IF(B215&lt;&gt;"",Deckblatt!$K$25,"")</f>
        <v/>
      </c>
      <c r="E215" s="161"/>
      <c r="F215" s="156"/>
    </row>
    <row r="216" spans="1:6" ht="17.5" x14ac:dyDescent="0.25">
      <c r="A216" s="159" t="str">
        <f t="shared" si="3"/>
        <v/>
      </c>
      <c r="B216" s="158"/>
      <c r="C216" s="160" t="str">
        <f>IF(B216&lt;&gt;"",Deckblatt!$C$23,"")</f>
        <v/>
      </c>
      <c r="D216" s="160" t="str">
        <f>IF(B216&lt;&gt;"",Deckblatt!$K$25,"")</f>
        <v/>
      </c>
      <c r="E216" s="161"/>
      <c r="F216" s="156"/>
    </row>
    <row r="217" spans="1:6" ht="17.5" x14ac:dyDescent="0.25">
      <c r="A217" s="159" t="str">
        <f t="shared" si="3"/>
        <v/>
      </c>
      <c r="B217" s="158"/>
      <c r="C217" s="160" t="str">
        <f>IF(B217&lt;&gt;"",Deckblatt!$C$23,"")</f>
        <v/>
      </c>
      <c r="D217" s="160" t="str">
        <f>IF(B217&lt;&gt;"",Deckblatt!$K$25,"")</f>
        <v/>
      </c>
      <c r="E217" s="161"/>
      <c r="F217" s="156"/>
    </row>
  </sheetData>
  <sheetProtection password="D62E" sheet="1" objects="1" scenarios="1" autoFilter="0"/>
  <dataValidations count="1">
    <dataValidation type="list" allowBlank="1" showErrorMessage="1" errorTitle="Ergebnis" error="Bitte auswählen!" sqref="B18:B217">
      <formula1>Name</formula1>
    </dataValidation>
  </dataValidations>
  <pageMargins left="0.59055118110236227" right="0.19685039370078741" top="0.59055118110236227" bottom="0.59055118110236227" header="0.19685039370078741" footer="0.19685039370078741"/>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3" tint="0.79998168889431442"/>
    <pageSetUpPr fitToPage="1"/>
  </sheetPr>
  <dimension ref="A1:B17"/>
  <sheetViews>
    <sheetView showGridLines="0" workbookViewId="0"/>
  </sheetViews>
  <sheetFormatPr baseColWidth="10" defaultColWidth="11.453125" defaultRowHeight="11.5" x14ac:dyDescent="0.25"/>
  <cols>
    <col min="1" max="1" width="8.54296875" style="18" customWidth="1"/>
    <col min="2" max="2" width="80.54296875" style="18" customWidth="1"/>
    <col min="3" max="3" width="10.7265625" style="17" customWidth="1"/>
    <col min="4" max="16384" width="11.453125" style="17"/>
  </cols>
  <sheetData>
    <row r="1" spans="1:2" ht="15" customHeight="1" x14ac:dyDescent="0.25">
      <c r="A1" s="21" t="str">
        <f>Änderungsdoku!$A$2</f>
        <v xml:space="preserve">Anwesenheitsliste | Schüler:innen mit Schwerbehinderung oder Gleichstellung </v>
      </c>
    </row>
    <row r="2" spans="1:2" ht="15" customHeight="1" x14ac:dyDescent="0.25">
      <c r="A2" s="21" t="str">
        <f>Änderungsdoku!$A$3</f>
        <v>Schulförderung - Berufliche Orientierung - Praxiserfahrungen (SUBOT-S)</v>
      </c>
    </row>
    <row r="3" spans="1:2" ht="15" customHeight="1" x14ac:dyDescent="0.25">
      <c r="A3" s="14" t="str">
        <f>CONCATENATE("Formularversion: ",LOOKUP(2,1/(Änderungsdoku!$A$1:$A$999&lt;&gt;""),Änderungsdoku!A:A)," vom ",TEXT(VLOOKUP(LOOKUP(2,1/(Änderungsdoku!$A$1:$A$999&lt;&gt;""),Änderungsdoku!A:A),Änderungsdoku!$A$1:$B$999,2,FALSE),"TT.MM.JJ"),Änderungsdoku!$A$4)</f>
        <v>Formularversion: V 2.4 vom 05.01.24 - öffentlich -</v>
      </c>
    </row>
    <row r="5" spans="1:2" ht="13" customHeight="1" x14ac:dyDescent="0.25">
      <c r="A5" s="25" t="s">
        <v>43</v>
      </c>
      <c r="B5" s="26"/>
    </row>
    <row r="6" spans="1:2" ht="13" customHeight="1" x14ac:dyDescent="0.25">
      <c r="A6" s="27" t="s">
        <v>93</v>
      </c>
      <c r="B6" s="133" t="s">
        <v>94</v>
      </c>
    </row>
    <row r="7" spans="1:2" ht="13" customHeight="1" x14ac:dyDescent="0.25">
      <c r="A7" s="27" t="s">
        <v>41</v>
      </c>
      <c r="B7" s="133" t="s">
        <v>40</v>
      </c>
    </row>
    <row r="8" spans="1:2" ht="13" customHeight="1" x14ac:dyDescent="0.25">
      <c r="A8" s="27" t="s">
        <v>39</v>
      </c>
      <c r="B8" s="133" t="s">
        <v>38</v>
      </c>
    </row>
    <row r="9" spans="1:2" ht="13" customHeight="1" x14ac:dyDescent="0.25">
      <c r="A9" s="27" t="s">
        <v>37</v>
      </c>
      <c r="B9" s="133" t="s">
        <v>36</v>
      </c>
    </row>
    <row r="10" spans="1:2" ht="13" customHeight="1" x14ac:dyDescent="0.25">
      <c r="A10" s="27" t="s">
        <v>35</v>
      </c>
      <c r="B10" s="133" t="s">
        <v>34</v>
      </c>
    </row>
    <row r="11" spans="1:2" ht="13" customHeight="1" x14ac:dyDescent="0.25">
      <c r="A11" s="27" t="s">
        <v>95</v>
      </c>
      <c r="B11" s="133" t="s">
        <v>96</v>
      </c>
    </row>
    <row r="12" spans="1:2" ht="13" customHeight="1" x14ac:dyDescent="0.25">
      <c r="A12" s="134" t="s">
        <v>33</v>
      </c>
      <c r="B12" s="28" t="s">
        <v>32</v>
      </c>
    </row>
    <row r="13" spans="1:2" ht="13" customHeight="1" x14ac:dyDescent="0.25">
      <c r="A13" s="134" t="s">
        <v>31</v>
      </c>
      <c r="B13" s="28" t="s">
        <v>30</v>
      </c>
    </row>
    <row r="14" spans="1:2" ht="13" customHeight="1" x14ac:dyDescent="0.25">
      <c r="A14" s="134" t="s">
        <v>29</v>
      </c>
      <c r="B14" s="28" t="s">
        <v>28</v>
      </c>
    </row>
    <row r="15" spans="1:2" ht="13" customHeight="1" x14ac:dyDescent="0.25">
      <c r="A15" s="134" t="s">
        <v>27</v>
      </c>
      <c r="B15" s="28" t="s">
        <v>26</v>
      </c>
    </row>
    <row r="16" spans="1:2" ht="13" customHeight="1" x14ac:dyDescent="0.25">
      <c r="A16" s="134" t="s">
        <v>25</v>
      </c>
      <c r="B16" s="28" t="s">
        <v>24</v>
      </c>
    </row>
    <row r="17" spans="1:2" ht="13" customHeight="1" x14ac:dyDescent="0.25">
      <c r="A17" s="134" t="s">
        <v>23</v>
      </c>
      <c r="B17" s="28" t="s">
        <v>22</v>
      </c>
    </row>
  </sheetData>
  <sheetProtection password="D62E" sheet="1" objects="1" scenarios="1" selectLockedCells="1" autoFilter="0"/>
  <pageMargins left="0.59055118110236227" right="0.19685039370078741" top="0.59055118110236227" bottom="0.59055118110236227"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00000"/>
  </sheetPr>
  <dimension ref="A1:N109"/>
  <sheetViews>
    <sheetView showGridLines="0" topLeftCell="O1" workbookViewId="0">
      <selection activeCell="O1" sqref="O1"/>
    </sheetView>
  </sheetViews>
  <sheetFormatPr baseColWidth="10" defaultColWidth="11.453125" defaultRowHeight="11.5" x14ac:dyDescent="0.25"/>
  <cols>
    <col min="1" max="1" width="15.7265625" style="22" hidden="1" customWidth="1"/>
    <col min="2" max="2" width="20.7265625" style="6" hidden="1" customWidth="1"/>
    <col min="3" max="3" width="5.7265625" style="6" hidden="1" customWidth="1"/>
    <col min="4" max="4" width="15.7265625" style="22" hidden="1" customWidth="1"/>
    <col min="5" max="10" width="15.7265625" style="6" hidden="1" customWidth="1"/>
    <col min="11" max="11" width="11.453125" style="6" hidden="1" customWidth="1"/>
    <col min="12" max="13" width="15.7265625" style="6" hidden="1" customWidth="1"/>
    <col min="14" max="14" width="28.7265625" style="6" hidden="1" customWidth="1"/>
    <col min="15" max="16384" width="11.453125" style="6"/>
  </cols>
  <sheetData>
    <row r="1" spans="1:14" ht="15" customHeight="1" x14ac:dyDescent="0.25">
      <c r="A1" s="32" t="s">
        <v>49</v>
      </c>
      <c r="B1" s="172" t="str">
        <f>IF(Schuljahr="","Bitte auswählen!",Schuljahr)</f>
        <v>Bitte auswählen!</v>
      </c>
      <c r="D1" s="24" t="s">
        <v>6</v>
      </c>
      <c r="E1" s="24" t="str">
        <f>CONCATENATE(E4,"/",E5)</f>
        <v>2022/2023</v>
      </c>
      <c r="F1" s="24" t="str">
        <f>CONCATENATE(F4,"/",F5)</f>
        <v>2023/2024</v>
      </c>
      <c r="G1" s="24" t="str">
        <f>CONCATENATE(G4,"/",G5)</f>
        <v>2024/2025</v>
      </c>
      <c r="H1" s="24" t="str">
        <f>CONCATENATE(H4,"/",H5)</f>
        <v>2025/2026</v>
      </c>
      <c r="I1" s="24" t="str">
        <f>CONCATENATE(I4,"/",I5)</f>
        <v>2026/2027</v>
      </c>
      <c r="J1" s="24"/>
      <c r="L1" s="32" t="s">
        <v>122</v>
      </c>
      <c r="M1" s="33" t="s">
        <v>6</v>
      </c>
      <c r="N1" s="256" t="s">
        <v>134</v>
      </c>
    </row>
    <row r="2" spans="1:14" ht="15" customHeight="1" x14ac:dyDescent="0.25">
      <c r="D2" s="6"/>
      <c r="L2" s="22"/>
      <c r="M2" s="252">
        <v>1</v>
      </c>
      <c r="N2" s="257" t="s">
        <v>135</v>
      </c>
    </row>
    <row r="3" spans="1:14" ht="15" customHeight="1" x14ac:dyDescent="0.25">
      <c r="A3" s="32" t="s">
        <v>83</v>
      </c>
      <c r="B3" s="33" t="str">
        <f>IFERROR(HLOOKUP(Schuljahr,Kataloge!$D$1:$I$5,C3,FALSE),"")</f>
        <v>Bitte auswählen!</v>
      </c>
      <c r="C3" s="173">
        <v>3</v>
      </c>
      <c r="D3" s="23" t="s">
        <v>6</v>
      </c>
      <c r="E3" s="23" t="s">
        <v>6</v>
      </c>
      <c r="F3" s="23" t="s">
        <v>6</v>
      </c>
      <c r="G3" s="23" t="s">
        <v>6</v>
      </c>
      <c r="H3" s="23" t="s">
        <v>6</v>
      </c>
      <c r="I3" s="23" t="s">
        <v>6</v>
      </c>
      <c r="J3" s="23"/>
      <c r="L3" s="22"/>
      <c r="M3" s="252">
        <v>11</v>
      </c>
      <c r="N3" s="257" t="s">
        <v>136</v>
      </c>
    </row>
    <row r="4" spans="1:14" ht="15" customHeight="1" x14ac:dyDescent="0.25">
      <c r="B4" s="33">
        <f>IFERROR(HLOOKUP(Schuljahr,Kataloge!$D$1:$I$5,C4,FALSE),"")</f>
        <v>0</v>
      </c>
      <c r="C4" s="173">
        <v>4</v>
      </c>
      <c r="D4" s="23"/>
      <c r="E4" s="23">
        <v>2022</v>
      </c>
      <c r="F4" s="23">
        <f>E4+1</f>
        <v>2023</v>
      </c>
      <c r="G4" s="23">
        <f t="shared" ref="G4:J4" si="0">F4+1</f>
        <v>2024</v>
      </c>
      <c r="H4" s="23">
        <f t="shared" si="0"/>
        <v>2025</v>
      </c>
      <c r="I4" s="23">
        <f t="shared" si="0"/>
        <v>2026</v>
      </c>
      <c r="J4" s="23">
        <f t="shared" si="0"/>
        <v>2027</v>
      </c>
      <c r="L4" s="22"/>
      <c r="M4" s="252">
        <v>12</v>
      </c>
      <c r="N4" s="257" t="s">
        <v>137</v>
      </c>
    </row>
    <row r="5" spans="1:14" ht="15" customHeight="1" x14ac:dyDescent="0.25">
      <c r="B5" s="33">
        <f>IFERROR(HLOOKUP(Schuljahr,Kataloge!$D$1:$I$5,C5,FALSE),"")</f>
        <v>0</v>
      </c>
      <c r="C5" s="173">
        <v>5</v>
      </c>
      <c r="D5" s="23"/>
      <c r="E5" s="23">
        <f>E4+1</f>
        <v>2023</v>
      </c>
      <c r="F5" s="23">
        <f>F4+1</f>
        <v>2024</v>
      </c>
      <c r="G5" s="23">
        <f>G4+1</f>
        <v>2025</v>
      </c>
      <c r="H5" s="23">
        <f>H4+1</f>
        <v>2026</v>
      </c>
      <c r="I5" s="23">
        <f>I4+1</f>
        <v>2027</v>
      </c>
      <c r="J5" s="23"/>
    </row>
    <row r="6" spans="1:14" ht="15" customHeight="1" x14ac:dyDescent="0.25"/>
    <row r="7" spans="1:14" ht="15" customHeight="1" x14ac:dyDescent="0.25"/>
    <row r="8" spans="1:14" ht="15" customHeight="1" x14ac:dyDescent="0.25">
      <c r="A8" s="32" t="s">
        <v>50</v>
      </c>
      <c r="B8" s="33" t="s">
        <v>6</v>
      </c>
      <c r="C8" s="22"/>
    </row>
    <row r="9" spans="1:14" ht="15" customHeight="1" x14ac:dyDescent="0.25">
      <c r="B9" s="33">
        <v>8</v>
      </c>
      <c r="C9" s="22"/>
    </row>
    <row r="10" spans="1:14" ht="15" customHeight="1" x14ac:dyDescent="0.25">
      <c r="B10" s="33">
        <v>9</v>
      </c>
      <c r="C10" s="22"/>
    </row>
    <row r="11" spans="1:14" ht="15" customHeight="1" x14ac:dyDescent="0.25">
      <c r="B11" s="33">
        <v>10</v>
      </c>
      <c r="C11" s="22"/>
    </row>
    <row r="12" spans="1:14" ht="15" customHeight="1" x14ac:dyDescent="0.25">
      <c r="B12" s="33" t="s">
        <v>16</v>
      </c>
      <c r="C12" s="22"/>
    </row>
    <row r="13" spans="1:14" ht="15" customHeight="1" x14ac:dyDescent="0.25"/>
    <row r="14" spans="1:14" ht="15" customHeight="1" x14ac:dyDescent="0.25">
      <c r="A14" s="32" t="s">
        <v>89</v>
      </c>
      <c r="B14" s="33" t="s">
        <v>6</v>
      </c>
    </row>
    <row r="15" spans="1:14" ht="15" customHeight="1" x14ac:dyDescent="0.25">
      <c r="B15" s="33">
        <v>1</v>
      </c>
    </row>
    <row r="16" spans="1:14" ht="15" customHeight="1" x14ac:dyDescent="0.25">
      <c r="B16" s="33">
        <v>2</v>
      </c>
    </row>
    <row r="17" spans="1:5" ht="15" customHeight="1" x14ac:dyDescent="0.25">
      <c r="B17" s="33">
        <v>3</v>
      </c>
    </row>
    <row r="18" spans="1:5" ht="15" customHeight="1" x14ac:dyDescent="0.25">
      <c r="B18" s="33">
        <v>4</v>
      </c>
    </row>
    <row r="19" spans="1:5" ht="15" customHeight="1" x14ac:dyDescent="0.25">
      <c r="B19" s="33">
        <v>5</v>
      </c>
    </row>
    <row r="20" spans="1:5" ht="15" customHeight="1" x14ac:dyDescent="0.25"/>
    <row r="21" spans="1:5" ht="15" customHeight="1" x14ac:dyDescent="0.25">
      <c r="A21" s="32" t="s">
        <v>54</v>
      </c>
      <c r="B21" s="24" t="s">
        <v>14</v>
      </c>
      <c r="C21" s="22"/>
    </row>
    <row r="22" spans="1:5" ht="15" customHeight="1" x14ac:dyDescent="0.25">
      <c r="B22" s="24" t="s">
        <v>13</v>
      </c>
      <c r="C22" s="22"/>
    </row>
    <row r="23" spans="1:5" ht="15" customHeight="1" x14ac:dyDescent="0.25">
      <c r="B23" s="24" t="s">
        <v>12</v>
      </c>
      <c r="C23" s="22"/>
      <c r="E23" s="22"/>
    </row>
    <row r="24" spans="1:5" ht="15" customHeight="1" x14ac:dyDescent="0.25"/>
    <row r="25" spans="1:5" ht="15" customHeight="1" x14ac:dyDescent="0.25">
      <c r="A25" s="32" t="s">
        <v>71</v>
      </c>
      <c r="B25" s="24" t="s">
        <v>73</v>
      </c>
    </row>
    <row r="26" spans="1:5" ht="15" customHeight="1" x14ac:dyDescent="0.25">
      <c r="B26" s="24" t="s">
        <v>74</v>
      </c>
    </row>
    <row r="27" spans="1:5" ht="15" customHeight="1" x14ac:dyDescent="0.25"/>
    <row r="28" spans="1:5" ht="15" customHeight="1" x14ac:dyDescent="0.25">
      <c r="A28" s="32" t="s">
        <v>53</v>
      </c>
      <c r="B28" s="34" t="str">
        <f>Berufsfelder!A6</f>
        <v>1</v>
      </c>
      <c r="C28" s="22"/>
    </row>
    <row r="29" spans="1:5" ht="15" customHeight="1" x14ac:dyDescent="0.25">
      <c r="B29" s="34" t="str">
        <f>Berufsfelder!A7</f>
        <v>2.2</v>
      </c>
      <c r="C29" s="22"/>
    </row>
    <row r="30" spans="1:5" ht="15" customHeight="1" x14ac:dyDescent="0.25">
      <c r="B30" s="34" t="str">
        <f>Berufsfelder!A8</f>
        <v>2.3</v>
      </c>
      <c r="C30" s="22"/>
    </row>
    <row r="31" spans="1:5" ht="15" customHeight="1" x14ac:dyDescent="0.25">
      <c r="B31" s="34" t="str">
        <f>Berufsfelder!A9</f>
        <v>3</v>
      </c>
      <c r="C31" s="22"/>
    </row>
    <row r="32" spans="1:5" ht="15" customHeight="1" x14ac:dyDescent="0.25">
      <c r="B32" s="34" t="str">
        <f>Berufsfelder!A10</f>
        <v>8</v>
      </c>
      <c r="C32" s="22"/>
    </row>
    <row r="33" spans="2:3" ht="15" customHeight="1" x14ac:dyDescent="0.25">
      <c r="B33" s="34" t="str">
        <f>Berufsfelder!A11</f>
        <v>10</v>
      </c>
      <c r="C33" s="22"/>
    </row>
    <row r="34" spans="2:3" ht="15" customHeight="1" x14ac:dyDescent="0.25">
      <c r="B34" s="34" t="str">
        <f>Berufsfelder!A12</f>
        <v>12.2</v>
      </c>
      <c r="C34" s="22"/>
    </row>
    <row r="35" spans="2:3" ht="15" customHeight="1" x14ac:dyDescent="0.25">
      <c r="B35" s="34" t="str">
        <f>Berufsfelder!A13</f>
        <v>12.3</v>
      </c>
      <c r="C35" s="22"/>
    </row>
    <row r="36" spans="2:3" ht="15" customHeight="1" x14ac:dyDescent="0.25">
      <c r="B36" s="34" t="str">
        <f>Berufsfelder!A14</f>
        <v>12.4</v>
      </c>
      <c r="C36" s="22"/>
    </row>
    <row r="37" spans="2:3" ht="15" customHeight="1" x14ac:dyDescent="0.25">
      <c r="B37" s="34" t="str">
        <f>Berufsfelder!A15</f>
        <v>12.6</v>
      </c>
      <c r="C37" s="22"/>
    </row>
    <row r="38" spans="2:3" ht="15" customHeight="1" x14ac:dyDescent="0.25">
      <c r="B38" s="34" t="str">
        <f>Berufsfelder!A16</f>
        <v>15</v>
      </c>
      <c r="C38" s="22"/>
    </row>
    <row r="39" spans="2:3" ht="15" customHeight="1" x14ac:dyDescent="0.25">
      <c r="B39" s="34" t="str">
        <f>Berufsfelder!A17</f>
        <v>16.1</v>
      </c>
      <c r="C39" s="22"/>
    </row>
    <row r="40" spans="2:3" ht="15" customHeight="1" x14ac:dyDescent="0.25"/>
    <row r="41" spans="2:3" ht="15" customHeight="1" x14ac:dyDescent="0.25"/>
    <row r="42" spans="2:3" ht="15" customHeight="1" x14ac:dyDescent="0.25"/>
    <row r="43" spans="2:3" ht="15" customHeight="1" x14ac:dyDescent="0.25"/>
    <row r="44" spans="2:3" ht="15" customHeight="1" x14ac:dyDescent="0.25"/>
    <row r="45" spans="2:3" ht="15" customHeight="1" x14ac:dyDescent="0.25"/>
    <row r="46" spans="2:3" ht="15" customHeight="1" x14ac:dyDescent="0.25"/>
    <row r="47" spans="2:3" ht="15" customHeight="1" x14ac:dyDescent="0.25"/>
    <row r="48" spans="2: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sheetProtection password="D62E" sheet="1" objects="1" scenarios="1" autoFilter="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50</vt:i4>
      </vt:variant>
    </vt:vector>
  </HeadingPairs>
  <TitlesOfParts>
    <vt:vector size="58" baseType="lpstr">
      <vt:lpstr>Änderungsdoku</vt:lpstr>
      <vt:lpstr>Importdatei</vt:lpstr>
      <vt:lpstr>Deckblatt</vt:lpstr>
      <vt:lpstr>Kopierhilfe TN-Daten</vt:lpstr>
      <vt:lpstr>Anwesenheitsliste</vt:lpstr>
      <vt:lpstr>Anlage »Unternehmen«</vt:lpstr>
      <vt:lpstr>Berufsfelder</vt:lpstr>
      <vt:lpstr>Kataloge</vt:lpstr>
      <vt:lpstr>Aktenzeichen</vt:lpstr>
      <vt:lpstr>Anwesenheit</vt:lpstr>
      <vt:lpstr>Auswahl_Berufsfelder</vt:lpstr>
      <vt:lpstr>Auswahl_Klassenstufe</vt:lpstr>
      <vt:lpstr>Auswahl_Kursanzahl</vt:lpstr>
      <vt:lpstr>Auswahl_Maßnahmeort</vt:lpstr>
      <vt:lpstr>Auswahl_Schuljahr</vt:lpstr>
      <vt:lpstr>Änderungsdoku!Druckbereich</vt:lpstr>
      <vt:lpstr>Berufsfelder!Druckbereich</vt:lpstr>
      <vt:lpstr>Deckblatt!Druckbereich</vt:lpstr>
      <vt:lpstr>Importdatei!Druckbereich</vt:lpstr>
      <vt:lpstr>Änderungsdoku!Drucktitel</vt:lpstr>
      <vt:lpstr>'Anlage »Unternehmen«'!Drucktitel</vt:lpstr>
      <vt:lpstr>Anwesenheitsliste!Drucktitel</vt:lpstr>
      <vt:lpstr>Importdatei!Drucktitel</vt:lpstr>
      <vt:lpstr>Gesamtstunden</vt:lpstr>
      <vt:lpstr>Gesamtstunden_1</vt:lpstr>
      <vt:lpstr>Gesamtstunden_2</vt:lpstr>
      <vt:lpstr>Gesamtstunden_3</vt:lpstr>
      <vt:lpstr>Gesamtstunden_4</vt:lpstr>
      <vt:lpstr>Gesamtstunden_5</vt:lpstr>
      <vt:lpstr>Haushaltsjahr</vt:lpstr>
      <vt:lpstr>Haushaltsjahr_1</vt:lpstr>
      <vt:lpstr>Haushaltsjahr_2</vt:lpstr>
      <vt:lpstr>Klassenstufe</vt:lpstr>
      <vt:lpstr>Kursbeginn_1</vt:lpstr>
      <vt:lpstr>Kursbeginn_2</vt:lpstr>
      <vt:lpstr>Kursbeginn_3</vt:lpstr>
      <vt:lpstr>Kursbeginn_4</vt:lpstr>
      <vt:lpstr>Kursbeginn_5</vt:lpstr>
      <vt:lpstr>Kursbeginn_min</vt:lpstr>
      <vt:lpstr>Kursende_1</vt:lpstr>
      <vt:lpstr>Kursende_2</vt:lpstr>
      <vt:lpstr>Kursende_3</vt:lpstr>
      <vt:lpstr>Kursende_4</vt:lpstr>
      <vt:lpstr>Kursende_5</vt:lpstr>
      <vt:lpstr>Kursende_max</vt:lpstr>
      <vt:lpstr>Schuljahr</vt:lpstr>
      <vt:lpstr>Schulnummer</vt:lpstr>
      <vt:lpstr>StEK_Satz</vt:lpstr>
      <vt:lpstr>Stunden_1</vt:lpstr>
      <vt:lpstr>Stunden_2</vt:lpstr>
      <vt:lpstr>Stunden_3</vt:lpstr>
      <vt:lpstr>Stunden_4</vt:lpstr>
      <vt:lpstr>Stunden_5</vt:lpstr>
      <vt:lpstr>Tage_1</vt:lpstr>
      <vt:lpstr>Tage_2</vt:lpstr>
      <vt:lpstr>Tage_3</vt:lpstr>
      <vt:lpstr>Tage_4</vt:lpstr>
      <vt:lpstr>Tage_5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Wessel Angela (Gfaw)</dc:creator>
  <cp:lastModifiedBy>Angela Wessel</cp:lastModifiedBy>
  <cp:lastPrinted>2022-11-22T08:19:44Z</cp:lastPrinted>
  <dcterms:created xsi:type="dcterms:W3CDTF">2005-02-25T07:34:45Z</dcterms:created>
  <dcterms:modified xsi:type="dcterms:W3CDTF">2024-01-05T06:22:13Z</dcterms:modified>
</cp:coreProperties>
</file>